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505" yWindow="45" windowWidth="14310" windowHeight="12195" tabRatio="862"/>
  </bookViews>
  <sheets>
    <sheet name=" Introduction" sheetId="1" r:id="rId1"/>
    <sheet name="Instructions" sheetId="2" r:id="rId2"/>
    <sheet name="Index" sheetId="11" r:id="rId3"/>
    <sheet name="User_Input_Z" sheetId="10" r:id="rId4"/>
    <sheet name="User_Input_D" sheetId="32" r:id="rId5"/>
    <sheet name="Output_Summary_Combined" sheetId="27" r:id="rId6"/>
    <sheet name="Output_Summary_Z" sheetId="20" r:id="rId7"/>
    <sheet name="Output_Summary_D" sheetId="28" r:id="rId8"/>
    <sheet name="Output_Atlantic_Combined" sheetId="31" r:id="rId9"/>
    <sheet name="Output_Med_Combined" sheetId="30" r:id="rId10"/>
    <sheet name="Output_Baltic_Combined" sheetId="29" r:id="rId11"/>
    <sheet name="Output_Baltic_Transn_Combin" sheetId="33" r:id="rId12"/>
    <sheet name="Output_OECD_Marine_Combined" sheetId="34" r:id="rId13"/>
    <sheet name="Output_Atlantic_Z" sheetId="4" r:id="rId14"/>
    <sheet name="Output_Med_Z" sheetId="5" r:id="rId15"/>
    <sheet name="Output_Baltic_Z" sheetId="12" r:id="rId16"/>
    <sheet name="Output_Baltic_Transition_Z" sheetId="13" r:id="rId17"/>
    <sheet name="Output_OECD_Marina_Z" sheetId="26" r:id="rId18"/>
    <sheet name="Output_Atlantic_D" sheetId="37" r:id="rId19"/>
    <sheet name="Output_Med_D" sheetId="38" r:id="rId20"/>
    <sheet name="Output_Baltic_D" sheetId="39" r:id="rId21"/>
    <sheet name="Output_Baltic_Transition_D" sheetId="35" r:id="rId22"/>
    <sheet name="Output_OECD_Marina_D" sheetId="36" r:id="rId23"/>
    <sheet name="Zineb_Input_Parameters" sheetId="3" r:id="rId24"/>
    <sheet name="DIDT_Input_Parameters" sheetId="40" r:id="rId25"/>
    <sheet name="Atlantic_Combined_Calculation" sheetId="46" state="hidden" r:id="rId26"/>
    <sheet name="Med_Combined_Calculation" sheetId="47" state="hidden" r:id="rId27"/>
    <sheet name="Baltic_Combined_Calculation" sheetId="48" state="hidden" r:id="rId28"/>
    <sheet name="Baltic_Transn_Combined_Calcn" sheetId="49" state="hidden" r:id="rId29"/>
    <sheet name="OECD_Marina_Combined_Calculatio" sheetId="50" state="hidden" r:id="rId30"/>
    <sheet name="Atlantic_Scenario_Calculation_Z" sheetId="6" state="hidden" r:id="rId31"/>
    <sheet name="Med_Scenario_Calculations_Z" sheetId="7" state="hidden" r:id="rId32"/>
    <sheet name="Baltic_Scenario_Calculations_Z" sheetId="14" state="hidden" r:id="rId33"/>
    <sheet name="Baltic_Transition_Calculation_Z" sheetId="15" state="hidden" r:id="rId34"/>
    <sheet name="OECD_Marina_Calculations_Z" sheetId="25" state="hidden" r:id="rId35"/>
    <sheet name="Atlantic_Scenario_Calculation_D" sheetId="41" state="hidden" r:id="rId36"/>
    <sheet name="Med_Scenario_Calculations_D" sheetId="42" state="hidden" r:id="rId37"/>
    <sheet name="Baltic_Scenario_Calculations_D" sheetId="43" state="hidden" r:id="rId38"/>
    <sheet name="Baltic_Transition_Calculation_D" sheetId="44" state="hidden" r:id="rId39"/>
    <sheet name="OECD_Marina_Calculations_D" sheetId="45" state="hidden" r:id="rId40"/>
  </sheets>
  <definedNames>
    <definedName name="a_D">User_Input_D!$I$31</definedName>
    <definedName name="a_Z">User_Input_Z!$I$31</definedName>
    <definedName name="Application_Conversion_Factor_D">Atlantic_Scenario_Calculation_D!$G$16</definedName>
    <definedName name="Application_Conversion_Factor_Z">Atlantic_Scenario_Calculation_Z!$G$16</definedName>
    <definedName name="Application_Factor_D">User_Input_D!$H$14</definedName>
    <definedName name="Application_Factor_Z">User_Input_Z!$H$14</definedName>
    <definedName name="Application_MAMPEC_D">Atlantic_Scenario_Calculation_D!$G$14</definedName>
    <definedName name="Application_MAMPEC_Z">Atlantic_Scenario_Calculation_Z!$G$14</definedName>
    <definedName name="Average_biocide_release_over_the_lifetime_of_the_paint_Calculated_D">User_Input_D!$I$39</definedName>
    <definedName name="Average_biocide_release_over_the_lifetime_of_the_paint_Calculated_Z">User_Input_Z!$I$39</definedName>
    <definedName name="Average_biocide_release_over_the_lifetime_of_the_paint_Measured_D">User_Input_D!$H$19</definedName>
    <definedName name="Average_biocide_release_over_the_lifetime_of_the_paint_Measured_Z">User_Input_Z!$H$19</definedName>
    <definedName name="Background_Sed_Atlantic_D">User_Input_D!$C$20</definedName>
    <definedName name="Background_Sed_Atlantic_Z">User_Input_Z!$C$20</definedName>
    <definedName name="Background_Sed_baltic_D">User_Input_D!$C$30</definedName>
    <definedName name="Background_Sed_Baltic_Transition_D">User_Input_D!$C$35</definedName>
    <definedName name="Background_Sed_Baltic_Transition_Z">User_Input_Z!$C$35</definedName>
    <definedName name="Background_Sed_Baltic_Z">User_Input_Z!$C$30</definedName>
    <definedName name="Background_Sed_Med_D">User_Input_D!$C$25</definedName>
    <definedName name="Background_Sed_Med_Z">User_Input_Z!$C$25</definedName>
    <definedName name="Background_Sed_OECD_D">User_Input_D!$C$39</definedName>
    <definedName name="Background_Sed_OECD_Z">User_Input_Z!$C$39</definedName>
    <definedName name="Background_SW_Atlantic_D">User_Input_D!$C$19</definedName>
    <definedName name="Background_SW_Atlantic_Z">User_Input_Z!$C$19</definedName>
    <definedName name="Background_SW_Baltic_D">User_Input_D!$C$29</definedName>
    <definedName name="Background_SW_Baltic_Transition_D">User_Input_D!$C$34</definedName>
    <definedName name="Background_SW_Baltic_Transition_Z">User_Input_Z!$C$34</definedName>
    <definedName name="Background_SW_Baltic_Z">User_Input_Z!$C$29</definedName>
    <definedName name="Background_SW_Med_D">User_Input_D!$C$24</definedName>
    <definedName name="Background_SW_Med_Z">User_Input_Z!$C$24</definedName>
    <definedName name="Background_SW_OECD_D">User_Input_D!$C$38</definedName>
    <definedName name="Background_SW_OECD_Z">User_Input_Z!$C$38</definedName>
    <definedName name="Compound_Name_D">DIDT_Input_Parameters!$C$8</definedName>
    <definedName name="Compound_Name_Z">Zineb_Input_Parameters!$C$8</definedName>
    <definedName name="DFT_D">User_Input_D!$I$34</definedName>
    <definedName name="DFT_Z">User_Input_Z!$I$34</definedName>
    <definedName name="La_D">User_Input_D!$I$30</definedName>
    <definedName name="La_Z">User_Input_Z!$I$30</definedName>
    <definedName name="Leaching_Conversion_Factor_D">Atlantic_Scenario_Calculation_D!$G$10</definedName>
    <definedName name="Leaching_Conversion_Factor_OECD_D">OECD_Marina_Calculations_D!$G$10</definedName>
    <definedName name="Leaching_Conversion_Factor_OECD_Z">OECD_Marina_Calculations_Z!$G$10</definedName>
    <definedName name="Leaching_Conversion_Factor_Z">Atlantic_Scenario_Calculation_Z!$G$10</definedName>
    <definedName name="Leaching_MAMPEC_D">Atlantic_Scenario_Calculation_D!$G$8</definedName>
    <definedName name="Leaching_MAMPEC_Z">Atlantic_Scenario_Calculation_Z!$G$8</definedName>
    <definedName name="Leaching_Product_D">Atlantic_Scenario_Calculation_D!$G$9</definedName>
    <definedName name="Leaching_Product_Z">Atlantic_Scenario_Calculation_Z!$G$9</definedName>
    <definedName name="Mrel_D">User_Input_D!$I$38</definedName>
    <definedName name="Mrel_Z">User_Input_Z!$I$38</definedName>
    <definedName name="PNEC_Aquatic_Inside_D">User_Input_D!$C$12</definedName>
    <definedName name="PNEC_Aquatic_Inside_Z">User_Input_Z!$C$12</definedName>
    <definedName name="PNEC_Aquatic_Surrounding_D">User_Input_D!$D$12</definedName>
    <definedName name="PNEC_Aquatic_Surrounding_Z">User_Input_Z!$D$12</definedName>
    <definedName name="PNEC_Sediment_Inside_D">User_Input_D!$C$13</definedName>
    <definedName name="PNEC_Sediment_Inside_Z">User_Input_Z!$C$13</definedName>
    <definedName name="PNEC_Sediment_Surrounding_D">User_Input_D!$D$13</definedName>
    <definedName name="PNEC_Sediment_Surrounding_Z">User_Input_Z!$D$13</definedName>
    <definedName name="Substances">' Introduction'!$B$6</definedName>
    <definedName name="t_D">User_Input_D!$I$36</definedName>
    <definedName name="t_Z">User_Input_Z!$I$36</definedName>
    <definedName name="Version">' Introduction'!$B$5</definedName>
    <definedName name="VS_D">User_Input_D!$I$35</definedName>
    <definedName name="VS_Z">User_Input_Z!$I$35</definedName>
    <definedName name="ƿ_D">User_Input_D!$I$33</definedName>
    <definedName name="ƿ_Z">User_Input_Z!$I$33</definedName>
    <definedName name="Wa_D">User_Input_D!$I$32</definedName>
    <definedName name="Wa_Z">User_Input_Z!$I$32</definedName>
  </definedNames>
  <calcPr calcId="145621"/>
</workbook>
</file>

<file path=xl/calcChain.xml><?xml version="1.0" encoding="utf-8"?>
<calcChain xmlns="http://schemas.openxmlformats.org/spreadsheetml/2006/main">
  <c r="M54" i="39" l="1"/>
  <c r="M53" i="39"/>
  <c r="M52" i="39"/>
  <c r="L54" i="39"/>
  <c r="L53" i="39"/>
  <c r="L52" i="39"/>
  <c r="K54" i="39"/>
  <c r="K53" i="39"/>
  <c r="K52" i="39"/>
  <c r="J54" i="39"/>
  <c r="J53" i="39"/>
  <c r="J52" i="39"/>
  <c r="I54" i="39"/>
  <c r="I53" i="39"/>
  <c r="I52" i="39"/>
  <c r="H54" i="39"/>
  <c r="H53" i="39"/>
  <c r="H52" i="39"/>
  <c r="G54" i="39"/>
  <c r="G53" i="39"/>
  <c r="G52" i="39"/>
  <c r="F54" i="39"/>
  <c r="F53" i="39"/>
  <c r="F52" i="39"/>
  <c r="L20" i="45" l="1"/>
  <c r="K20" i="45"/>
  <c r="J20" i="45"/>
  <c r="I20" i="45"/>
  <c r="G10" i="45"/>
  <c r="G10" i="41"/>
  <c r="H20" i="27" l="1"/>
  <c r="H19" i="27"/>
  <c r="F19" i="28"/>
  <c r="F18" i="28"/>
  <c r="I39" i="32" l="1"/>
  <c r="I38" i="32"/>
  <c r="D12" i="11" l="1"/>
  <c r="C12" i="11"/>
  <c r="B12" i="11"/>
  <c r="C7" i="34" l="1"/>
  <c r="E8" i="33"/>
  <c r="E9" i="33"/>
  <c r="E10" i="33"/>
  <c r="E11" i="33"/>
  <c r="E12" i="33"/>
  <c r="E13" i="33"/>
  <c r="E14" i="33"/>
  <c r="E15" i="33"/>
  <c r="E16" i="33"/>
  <c r="E17" i="33"/>
  <c r="E18" i="33"/>
  <c r="E19" i="33"/>
  <c r="E20" i="33"/>
  <c r="E21" i="33"/>
  <c r="E22" i="33"/>
  <c r="E23" i="33"/>
  <c r="E7" i="33"/>
  <c r="E8" i="29"/>
  <c r="E9" i="29"/>
  <c r="E10" i="29"/>
  <c r="E11" i="29"/>
  <c r="E12" i="29"/>
  <c r="E13" i="29"/>
  <c r="E14" i="29"/>
  <c r="E15" i="29"/>
  <c r="E16" i="29"/>
  <c r="E17" i="29"/>
  <c r="E18" i="29"/>
  <c r="E19" i="29"/>
  <c r="E20" i="29"/>
  <c r="E21" i="29"/>
  <c r="E22" i="29"/>
  <c r="E23" i="29"/>
  <c r="E24" i="29"/>
  <c r="E25" i="29"/>
  <c r="E26" i="29"/>
  <c r="E27" i="29"/>
  <c r="E28" i="29"/>
  <c r="E29" i="29"/>
  <c r="E30" i="29"/>
  <c r="E31" i="29"/>
  <c r="E32" i="29"/>
  <c r="E33" i="29"/>
  <c r="E34" i="29"/>
  <c r="E35" i="29"/>
  <c r="E36" i="29"/>
  <c r="E37" i="29"/>
  <c r="E38" i="29"/>
  <c r="E39" i="29"/>
  <c r="E40" i="29"/>
  <c r="E41" i="29"/>
  <c r="E42" i="29"/>
  <c r="E43" i="29"/>
  <c r="E44" i="29"/>
  <c r="E7" i="29"/>
  <c r="E8" i="30"/>
  <c r="E9" i="30"/>
  <c r="E10" i="30"/>
  <c r="E11" i="30"/>
  <c r="E12" i="30"/>
  <c r="E13" i="30"/>
  <c r="E14" i="30"/>
  <c r="E15" i="30"/>
  <c r="E16" i="30"/>
  <c r="E17" i="30"/>
  <c r="E18" i="30"/>
  <c r="E19" i="30"/>
  <c r="E20" i="30"/>
  <c r="E21" i="30"/>
  <c r="E22" i="30"/>
  <c r="E23" i="30"/>
  <c r="E24" i="30"/>
  <c r="E25" i="30"/>
  <c r="E26" i="30"/>
  <c r="E27" i="30"/>
  <c r="E28" i="30"/>
  <c r="E29" i="30"/>
  <c r="E30" i="30"/>
  <c r="E31" i="30"/>
  <c r="E32" i="30"/>
  <c r="E33" i="30"/>
  <c r="E34" i="30"/>
  <c r="E35" i="30"/>
  <c r="E36" i="30"/>
  <c r="E37" i="30"/>
  <c r="E38" i="30"/>
  <c r="E39" i="30"/>
  <c r="E40" i="30"/>
  <c r="E41" i="30"/>
  <c r="E42" i="30"/>
  <c r="E43" i="30"/>
  <c r="E44" i="30"/>
  <c r="E45" i="30"/>
  <c r="E46" i="30"/>
  <c r="E47" i="30"/>
  <c r="E48" i="30"/>
  <c r="E49" i="30"/>
  <c r="E50" i="30"/>
  <c r="E51" i="30"/>
  <c r="E52" i="30"/>
  <c r="E7" i="30"/>
  <c r="E8" i="31"/>
  <c r="E9" i="31"/>
  <c r="E10" i="31"/>
  <c r="E11" i="31"/>
  <c r="E12" i="31"/>
  <c r="E13" i="31"/>
  <c r="E14" i="31"/>
  <c r="E15" i="31"/>
  <c r="E16" i="31"/>
  <c r="E17" i="31"/>
  <c r="E18" i="31"/>
  <c r="E19" i="31"/>
  <c r="E20" i="31"/>
  <c r="E21" i="31"/>
  <c r="E22" i="31"/>
  <c r="E23" i="31"/>
  <c r="E24" i="31"/>
  <c r="E25" i="31"/>
  <c r="E26" i="31"/>
  <c r="E27" i="31"/>
  <c r="E28" i="31"/>
  <c r="E29" i="31"/>
  <c r="E30" i="31"/>
  <c r="E31" i="31"/>
  <c r="E32" i="31"/>
  <c r="E33" i="31"/>
  <c r="E34" i="31"/>
  <c r="E35" i="31"/>
  <c r="E36" i="31"/>
  <c r="E37" i="31"/>
  <c r="E38" i="31"/>
  <c r="E39" i="31"/>
  <c r="E40" i="31"/>
  <c r="E41" i="31"/>
  <c r="E42" i="31"/>
  <c r="E43" i="31"/>
  <c r="E44" i="31"/>
  <c r="E45" i="31"/>
  <c r="E46" i="31"/>
  <c r="E47" i="31"/>
  <c r="E48" i="31"/>
  <c r="E49" i="31"/>
  <c r="E50" i="31"/>
  <c r="E51" i="31"/>
  <c r="E52" i="31"/>
  <c r="E53" i="31"/>
  <c r="E7" i="31"/>
  <c r="G46" i="27"/>
  <c r="G45" i="27"/>
  <c r="G44" i="27"/>
  <c r="G43" i="27"/>
  <c r="G42" i="27"/>
  <c r="F46" i="27"/>
  <c r="F45" i="27"/>
  <c r="F44" i="27"/>
  <c r="F43" i="27"/>
  <c r="F42" i="27"/>
  <c r="G36" i="27"/>
  <c r="G35" i="27"/>
  <c r="G34" i="27"/>
  <c r="G33" i="27"/>
  <c r="G32" i="27"/>
  <c r="F36" i="27"/>
  <c r="F35" i="27"/>
  <c r="F34" i="27"/>
  <c r="F33" i="27"/>
  <c r="F32" i="27"/>
  <c r="C30" i="27"/>
  <c r="C39" i="27"/>
  <c r="H27" i="27"/>
  <c r="H26" i="27"/>
  <c r="H25" i="27"/>
  <c r="H24" i="27"/>
  <c r="G27" i="27"/>
  <c r="G26" i="27"/>
  <c r="G25" i="27"/>
  <c r="G24" i="27"/>
  <c r="H15" i="27"/>
  <c r="G15" i="27"/>
  <c r="H23" i="27"/>
  <c r="G23" i="27"/>
  <c r="H14" i="27"/>
  <c r="G14" i="27"/>
  <c r="B3" i="27"/>
  <c r="M5" i="27"/>
  <c r="E7" i="50"/>
  <c r="E8" i="49"/>
  <c r="E9" i="49"/>
  <c r="E10" i="49"/>
  <c r="E11" i="49"/>
  <c r="E12" i="49"/>
  <c r="E13" i="49"/>
  <c r="E14" i="49"/>
  <c r="E15" i="49"/>
  <c r="E16" i="49"/>
  <c r="E17" i="49"/>
  <c r="E18" i="49"/>
  <c r="E19" i="49"/>
  <c r="E20" i="49"/>
  <c r="E21" i="49"/>
  <c r="E22" i="49"/>
  <c r="E23" i="49"/>
  <c r="E7" i="49"/>
  <c r="E8" i="48"/>
  <c r="E9" i="48"/>
  <c r="E10" i="48"/>
  <c r="E11" i="48"/>
  <c r="E12" i="48"/>
  <c r="E13" i="48"/>
  <c r="E14" i="48"/>
  <c r="E15" i="48"/>
  <c r="E16" i="48"/>
  <c r="E17" i="48"/>
  <c r="E18" i="48"/>
  <c r="E19" i="48"/>
  <c r="E20" i="48"/>
  <c r="E21" i="48"/>
  <c r="E22" i="48"/>
  <c r="E23" i="48"/>
  <c r="E24" i="48"/>
  <c r="E25" i="48"/>
  <c r="E26" i="48"/>
  <c r="E27" i="48"/>
  <c r="E28" i="48"/>
  <c r="E29" i="48"/>
  <c r="E30" i="48"/>
  <c r="E31" i="48"/>
  <c r="E32" i="48"/>
  <c r="E33" i="48"/>
  <c r="E34" i="48"/>
  <c r="E35" i="48"/>
  <c r="E36" i="48"/>
  <c r="E37" i="48"/>
  <c r="E38" i="48"/>
  <c r="E39" i="48"/>
  <c r="E40" i="48"/>
  <c r="E41" i="48"/>
  <c r="E42" i="48"/>
  <c r="E43" i="48"/>
  <c r="E44" i="48"/>
  <c r="E7" i="48"/>
  <c r="E7" i="47"/>
  <c r="E8" i="47"/>
  <c r="E9" i="47"/>
  <c r="E10" i="47"/>
  <c r="E11" i="47"/>
  <c r="E12" i="47"/>
  <c r="E13" i="47"/>
  <c r="E14" i="47"/>
  <c r="E15" i="47"/>
  <c r="E16" i="47"/>
  <c r="E17" i="47"/>
  <c r="E18" i="47"/>
  <c r="E19" i="47"/>
  <c r="E20" i="47"/>
  <c r="E21" i="47"/>
  <c r="E22" i="47"/>
  <c r="E23" i="47"/>
  <c r="E24" i="47"/>
  <c r="E25" i="47"/>
  <c r="E26" i="47"/>
  <c r="E27" i="47"/>
  <c r="E28" i="47"/>
  <c r="E29" i="47"/>
  <c r="E30" i="47"/>
  <c r="E31" i="47"/>
  <c r="E32" i="47"/>
  <c r="E33" i="47"/>
  <c r="E34" i="47"/>
  <c r="E35" i="47"/>
  <c r="E36" i="47"/>
  <c r="E37" i="47"/>
  <c r="E38" i="47"/>
  <c r="E39" i="47"/>
  <c r="E40" i="47"/>
  <c r="E41" i="47"/>
  <c r="E42" i="47"/>
  <c r="E43" i="47"/>
  <c r="E44" i="47"/>
  <c r="E45" i="47"/>
  <c r="E46" i="47"/>
  <c r="E47" i="47"/>
  <c r="E48" i="47"/>
  <c r="E49" i="47"/>
  <c r="E50" i="47"/>
  <c r="E51" i="47"/>
  <c r="E6" i="47"/>
  <c r="E8" i="46"/>
  <c r="E9" i="46"/>
  <c r="E10" i="46"/>
  <c r="E11" i="46"/>
  <c r="E12" i="46"/>
  <c r="E13" i="46"/>
  <c r="E14" i="46"/>
  <c r="E15" i="46"/>
  <c r="E16" i="46"/>
  <c r="E17" i="46"/>
  <c r="E18" i="46"/>
  <c r="E19" i="46"/>
  <c r="E20" i="46"/>
  <c r="E21" i="46"/>
  <c r="E22" i="46"/>
  <c r="E23" i="46"/>
  <c r="E24" i="46"/>
  <c r="E25" i="46"/>
  <c r="E26" i="46"/>
  <c r="E27" i="46"/>
  <c r="E28" i="46"/>
  <c r="E29" i="46"/>
  <c r="E30" i="46"/>
  <c r="E31" i="46"/>
  <c r="E32" i="46"/>
  <c r="E33" i="46"/>
  <c r="E34" i="46"/>
  <c r="E35" i="46"/>
  <c r="E36" i="46"/>
  <c r="E37" i="46"/>
  <c r="E38" i="46"/>
  <c r="E39" i="46"/>
  <c r="E40" i="46"/>
  <c r="E41" i="46"/>
  <c r="E42" i="46"/>
  <c r="E43" i="46"/>
  <c r="E44" i="46"/>
  <c r="E45" i="46"/>
  <c r="E46" i="46"/>
  <c r="E47" i="46"/>
  <c r="E48" i="46"/>
  <c r="E49" i="46"/>
  <c r="E50" i="46"/>
  <c r="E51" i="46"/>
  <c r="E52" i="46"/>
  <c r="E53" i="46"/>
  <c r="E7" i="46"/>
  <c r="G33" i="28" l="1"/>
  <c r="G32" i="28"/>
  <c r="G31" i="28"/>
  <c r="G30" i="28"/>
  <c r="G29" i="28"/>
  <c r="F33" i="28"/>
  <c r="F32" i="28"/>
  <c r="F31" i="28"/>
  <c r="F30" i="28"/>
  <c r="F29" i="28"/>
  <c r="B3" i="28"/>
  <c r="B3" i="20" l="1"/>
  <c r="G25" i="28"/>
  <c r="G24" i="28"/>
  <c r="G23" i="28"/>
  <c r="G22" i="28"/>
  <c r="F14" i="28" l="1"/>
  <c r="D8" i="28"/>
  <c r="D9" i="28"/>
  <c r="M5" i="28"/>
  <c r="E10" i="36"/>
  <c r="E9" i="36"/>
  <c r="E8" i="36"/>
  <c r="E7" i="36"/>
  <c r="C14" i="36"/>
  <c r="E15" i="35"/>
  <c r="E16" i="35"/>
  <c r="E17" i="35"/>
  <c r="E18" i="35"/>
  <c r="E19" i="35"/>
  <c r="E20" i="35"/>
  <c r="E21" i="35"/>
  <c r="E22" i="35"/>
  <c r="E23" i="35"/>
  <c r="E24" i="35"/>
  <c r="E25" i="35"/>
  <c r="E26" i="35"/>
  <c r="E27" i="35"/>
  <c r="E28" i="35"/>
  <c r="E29" i="35"/>
  <c r="E30" i="35"/>
  <c r="E14" i="35"/>
  <c r="G10" i="35"/>
  <c r="G9" i="35"/>
  <c r="G8" i="35"/>
  <c r="G7" i="35"/>
  <c r="E15" i="39"/>
  <c r="E16" i="39"/>
  <c r="E17" i="39"/>
  <c r="E18" i="39"/>
  <c r="E19" i="39"/>
  <c r="E20" i="39"/>
  <c r="E21" i="39"/>
  <c r="E22" i="39"/>
  <c r="E23" i="39"/>
  <c r="E24" i="39"/>
  <c r="E25" i="39"/>
  <c r="E26" i="39"/>
  <c r="E27" i="39"/>
  <c r="E28" i="39"/>
  <c r="E29" i="39"/>
  <c r="E30" i="39"/>
  <c r="E31" i="39"/>
  <c r="E32" i="39"/>
  <c r="E33" i="39"/>
  <c r="E34" i="39"/>
  <c r="E35" i="39"/>
  <c r="E36" i="39"/>
  <c r="E37" i="39"/>
  <c r="E38" i="39"/>
  <c r="E39" i="39"/>
  <c r="E40" i="39"/>
  <c r="E41" i="39"/>
  <c r="E42" i="39"/>
  <c r="E43" i="39"/>
  <c r="E44" i="39"/>
  <c r="E45" i="39"/>
  <c r="E46" i="39"/>
  <c r="E47" i="39"/>
  <c r="E48" i="39"/>
  <c r="E49" i="39"/>
  <c r="E50" i="39"/>
  <c r="E51" i="39"/>
  <c r="E14" i="39"/>
  <c r="G10" i="39"/>
  <c r="G9" i="39"/>
  <c r="G8" i="39"/>
  <c r="G7" i="39"/>
  <c r="E15" i="38"/>
  <c r="E16" i="38"/>
  <c r="E17" i="38"/>
  <c r="E18" i="38"/>
  <c r="E19" i="38"/>
  <c r="E20" i="38"/>
  <c r="E21" i="38"/>
  <c r="E22" i="38"/>
  <c r="E23" i="38"/>
  <c r="E24" i="38"/>
  <c r="E25" i="38"/>
  <c r="E26" i="38"/>
  <c r="E27" i="38"/>
  <c r="E28" i="38"/>
  <c r="E29" i="38"/>
  <c r="E30" i="38"/>
  <c r="E31" i="38"/>
  <c r="E32" i="38"/>
  <c r="E33" i="38"/>
  <c r="E34" i="38"/>
  <c r="E35" i="38"/>
  <c r="E36" i="38"/>
  <c r="E37" i="38"/>
  <c r="E38" i="38"/>
  <c r="E39" i="38"/>
  <c r="E40" i="38"/>
  <c r="E41" i="38"/>
  <c r="E42" i="38"/>
  <c r="E43" i="38"/>
  <c r="E44" i="38"/>
  <c r="E45" i="38"/>
  <c r="E46" i="38"/>
  <c r="E47" i="38"/>
  <c r="E48" i="38"/>
  <c r="E49" i="38"/>
  <c r="E50" i="38"/>
  <c r="E51" i="38"/>
  <c r="E52" i="38"/>
  <c r="E53" i="38"/>
  <c r="E54" i="38"/>
  <c r="E55" i="38"/>
  <c r="E56" i="38"/>
  <c r="E57" i="38"/>
  <c r="E58" i="38"/>
  <c r="E59" i="38"/>
  <c r="E14" i="38"/>
  <c r="G10" i="38"/>
  <c r="G9" i="38"/>
  <c r="G8" i="38"/>
  <c r="G7" i="38"/>
  <c r="E15" i="37"/>
  <c r="E16" i="37"/>
  <c r="E17" i="37"/>
  <c r="E18" i="37"/>
  <c r="E19" i="37"/>
  <c r="E20" i="37"/>
  <c r="E21" i="37"/>
  <c r="E22" i="37"/>
  <c r="E23" i="37"/>
  <c r="E24" i="37"/>
  <c r="E25" i="37"/>
  <c r="E26" i="37"/>
  <c r="E27" i="37"/>
  <c r="E28" i="37"/>
  <c r="E29" i="37"/>
  <c r="E30" i="37"/>
  <c r="E31" i="37"/>
  <c r="E32" i="37"/>
  <c r="E33" i="37"/>
  <c r="E34" i="37"/>
  <c r="E35" i="37"/>
  <c r="E36" i="37"/>
  <c r="E37" i="37"/>
  <c r="E38" i="37"/>
  <c r="E39" i="37"/>
  <c r="E40" i="37"/>
  <c r="E41" i="37"/>
  <c r="E42" i="37"/>
  <c r="E43" i="37"/>
  <c r="E44" i="37"/>
  <c r="E45" i="37"/>
  <c r="E46" i="37"/>
  <c r="E47" i="37"/>
  <c r="E48" i="37"/>
  <c r="E49" i="37"/>
  <c r="E50" i="37"/>
  <c r="E51" i="37"/>
  <c r="E52" i="37"/>
  <c r="E53" i="37"/>
  <c r="E54" i="37"/>
  <c r="E55" i="37"/>
  <c r="E56" i="37"/>
  <c r="E57" i="37"/>
  <c r="E58" i="37"/>
  <c r="E59" i="37"/>
  <c r="E60" i="37"/>
  <c r="E14" i="37"/>
  <c r="G10" i="37"/>
  <c r="G9" i="37"/>
  <c r="G8" i="37"/>
  <c r="G7" i="37"/>
  <c r="P20" i="45" l="1"/>
  <c r="O20" i="45"/>
  <c r="N20" i="45"/>
  <c r="M20" i="45"/>
  <c r="C20" i="45"/>
  <c r="G15" i="45"/>
  <c r="G14" i="45"/>
  <c r="G8" i="45"/>
  <c r="R20" i="44"/>
  <c r="Q20" i="44"/>
  <c r="P20" i="44"/>
  <c r="O20" i="44"/>
  <c r="E21" i="44"/>
  <c r="E22" i="44"/>
  <c r="E23" i="44"/>
  <c r="E24" i="44"/>
  <c r="E25" i="44"/>
  <c r="E26" i="44"/>
  <c r="E27" i="44"/>
  <c r="E28" i="44"/>
  <c r="E29" i="44"/>
  <c r="E30" i="44"/>
  <c r="E31" i="44"/>
  <c r="E32" i="44"/>
  <c r="E33" i="44"/>
  <c r="E34" i="44"/>
  <c r="E35" i="44"/>
  <c r="E36" i="44"/>
  <c r="E20" i="44"/>
  <c r="G15" i="44"/>
  <c r="G14" i="44"/>
  <c r="G8" i="44"/>
  <c r="R20" i="43" l="1"/>
  <c r="Q20" i="43"/>
  <c r="P20" i="43"/>
  <c r="O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20" i="43"/>
  <c r="E21" i="42"/>
  <c r="E22" i="42"/>
  <c r="E23" i="42"/>
  <c r="E24" i="42"/>
  <c r="E25" i="42"/>
  <c r="E26" i="42"/>
  <c r="E27" i="42"/>
  <c r="E28" i="42"/>
  <c r="E29" i="42"/>
  <c r="E30" i="42"/>
  <c r="E31" i="42"/>
  <c r="E32" i="42"/>
  <c r="E33" i="42"/>
  <c r="E34" i="42"/>
  <c r="E35" i="42"/>
  <c r="E36" i="42"/>
  <c r="E37" i="42"/>
  <c r="E38" i="42"/>
  <c r="E39" i="42"/>
  <c r="E40" i="42"/>
  <c r="E41" i="42"/>
  <c r="E42" i="42"/>
  <c r="E43" i="42"/>
  <c r="E44" i="42"/>
  <c r="E45" i="42"/>
  <c r="E46" i="42"/>
  <c r="E47" i="42"/>
  <c r="E48" i="42"/>
  <c r="E49" i="42"/>
  <c r="E50" i="42"/>
  <c r="E51" i="42"/>
  <c r="E52" i="42"/>
  <c r="E53" i="42"/>
  <c r="E54" i="42"/>
  <c r="E55" i="42"/>
  <c r="E56" i="42"/>
  <c r="E57" i="42"/>
  <c r="E58" i="42"/>
  <c r="E59" i="42"/>
  <c r="E60" i="42"/>
  <c r="E61" i="42"/>
  <c r="E62" i="42"/>
  <c r="E63" i="42"/>
  <c r="E64" i="42"/>
  <c r="E65" i="42"/>
  <c r="E20" i="42"/>
  <c r="E21" i="41"/>
  <c r="E22" i="41"/>
  <c r="E23" i="41"/>
  <c r="E24" i="41"/>
  <c r="E25" i="41"/>
  <c r="E26" i="41"/>
  <c r="E27" i="41"/>
  <c r="E28" i="41"/>
  <c r="E29" i="41"/>
  <c r="E30" i="41"/>
  <c r="E31" i="41"/>
  <c r="E32" i="41"/>
  <c r="E33" i="41"/>
  <c r="E34" i="41"/>
  <c r="E35" i="41"/>
  <c r="E36" i="41"/>
  <c r="E37" i="41"/>
  <c r="E38" i="41"/>
  <c r="E39" i="41"/>
  <c r="E40" i="41"/>
  <c r="E41" i="41"/>
  <c r="E42" i="41"/>
  <c r="E43" i="41"/>
  <c r="E44" i="41"/>
  <c r="E45" i="41"/>
  <c r="E46" i="41"/>
  <c r="E47" i="41"/>
  <c r="E48" i="41"/>
  <c r="E49" i="41"/>
  <c r="E50" i="41"/>
  <c r="E51" i="41"/>
  <c r="E52" i="41"/>
  <c r="E53" i="41"/>
  <c r="E54" i="41"/>
  <c r="E55" i="41"/>
  <c r="E56" i="41"/>
  <c r="E57" i="41"/>
  <c r="E58" i="41"/>
  <c r="E59" i="41"/>
  <c r="E60" i="41"/>
  <c r="E61" i="41"/>
  <c r="E62" i="41"/>
  <c r="E63" i="41"/>
  <c r="E64" i="41"/>
  <c r="E65" i="41"/>
  <c r="E66" i="41"/>
  <c r="E20" i="41"/>
  <c r="G15" i="43"/>
  <c r="G14" i="43"/>
  <c r="G8" i="43"/>
  <c r="R20" i="42"/>
  <c r="Q20" i="42"/>
  <c r="P20" i="42"/>
  <c r="O20" i="42"/>
  <c r="G16" i="42"/>
  <c r="G15" i="42"/>
  <c r="G14" i="42"/>
  <c r="G8" i="42"/>
  <c r="R20" i="41"/>
  <c r="Q20" i="41"/>
  <c r="P20" i="41"/>
  <c r="O20" i="41"/>
  <c r="G9" i="41"/>
  <c r="G15" i="41"/>
  <c r="G16" i="41" s="1"/>
  <c r="L44" i="42" l="1"/>
  <c r="H16" i="27"/>
  <c r="F15" i="28"/>
  <c r="G9" i="44"/>
  <c r="G9" i="45"/>
  <c r="G9" i="42"/>
  <c r="G9" i="43"/>
  <c r="L22" i="43"/>
  <c r="N45" i="42"/>
  <c r="I140" i="28" s="1"/>
  <c r="L40" i="42"/>
  <c r="N37" i="42"/>
  <c r="V37" i="42" s="1"/>
  <c r="I285" i="28" s="1"/>
  <c r="L36" i="42"/>
  <c r="G131" i="28" s="1"/>
  <c r="L32" i="42"/>
  <c r="K31" i="42"/>
  <c r="N29" i="42"/>
  <c r="I124" i="28" s="1"/>
  <c r="N25" i="42"/>
  <c r="L24" i="42"/>
  <c r="N21" i="42"/>
  <c r="I15" i="38" s="1"/>
  <c r="L56" i="43"/>
  <c r="G197" i="28" s="1"/>
  <c r="L52" i="43"/>
  <c r="G193" i="28" s="1"/>
  <c r="L50" i="43"/>
  <c r="L44" i="43"/>
  <c r="L42" i="43"/>
  <c r="L40" i="43"/>
  <c r="T40" i="43" s="1"/>
  <c r="L34" i="43"/>
  <c r="L32" i="43"/>
  <c r="L28" i="43"/>
  <c r="T28" i="43" s="1"/>
  <c r="K22" i="39" s="1"/>
  <c r="L24" i="43"/>
  <c r="G165" i="28" s="1"/>
  <c r="G16" i="45"/>
  <c r="M21" i="44"/>
  <c r="M23" i="44"/>
  <c r="M24" i="44"/>
  <c r="M25" i="44"/>
  <c r="M26" i="44"/>
  <c r="M27" i="44"/>
  <c r="M28" i="44"/>
  <c r="M29" i="44"/>
  <c r="M30" i="44"/>
  <c r="M31" i="44"/>
  <c r="M32" i="44"/>
  <c r="M33" i="44"/>
  <c r="M34" i="44"/>
  <c r="M35" i="44"/>
  <c r="M36" i="44"/>
  <c r="L20" i="44"/>
  <c r="L23" i="44"/>
  <c r="L26" i="44"/>
  <c r="L28" i="44"/>
  <c r="L30" i="44"/>
  <c r="L32" i="44"/>
  <c r="L34" i="44"/>
  <c r="L36" i="44"/>
  <c r="G16" i="44"/>
  <c r="N21" i="44"/>
  <c r="N22" i="44"/>
  <c r="N23" i="44"/>
  <c r="N24" i="44"/>
  <c r="N25" i="44"/>
  <c r="N26" i="44"/>
  <c r="N27" i="44"/>
  <c r="N28" i="44"/>
  <c r="N29" i="44"/>
  <c r="N30" i="44"/>
  <c r="N31" i="44"/>
  <c r="N32" i="44"/>
  <c r="N33" i="44"/>
  <c r="N34" i="44"/>
  <c r="N35" i="44"/>
  <c r="N36" i="44"/>
  <c r="K20" i="44"/>
  <c r="K21" i="44"/>
  <c r="K22" i="44"/>
  <c r="K23" i="44"/>
  <c r="K24" i="44"/>
  <c r="K25" i="44"/>
  <c r="K26" i="44"/>
  <c r="K27" i="44"/>
  <c r="K28" i="44"/>
  <c r="K29" i="44"/>
  <c r="K30" i="44"/>
  <c r="K31" i="44"/>
  <c r="K32" i="44"/>
  <c r="K33" i="44"/>
  <c r="K34" i="44"/>
  <c r="K35" i="44"/>
  <c r="K36" i="44"/>
  <c r="N20" i="44"/>
  <c r="L21" i="44"/>
  <c r="L22" i="44"/>
  <c r="L24" i="44"/>
  <c r="L25" i="44"/>
  <c r="L27" i="44"/>
  <c r="L29" i="44"/>
  <c r="L31" i="44"/>
  <c r="L33" i="44"/>
  <c r="L35" i="44"/>
  <c r="M20" i="44"/>
  <c r="M21" i="43"/>
  <c r="M22" i="43"/>
  <c r="U22" i="43" s="1"/>
  <c r="H316" i="28" s="1"/>
  <c r="M23" i="43"/>
  <c r="H17" i="39" s="1"/>
  <c r="M24" i="43"/>
  <c r="H165" i="28" s="1"/>
  <c r="M25" i="43"/>
  <c r="U25" i="43" s="1"/>
  <c r="M26" i="43"/>
  <c r="H167" i="28" s="1"/>
  <c r="M27" i="43"/>
  <c r="H168" i="28" s="1"/>
  <c r="M28" i="43"/>
  <c r="H22" i="39" s="1"/>
  <c r="M29" i="43"/>
  <c r="M30" i="43"/>
  <c r="U30" i="43" s="1"/>
  <c r="L24" i="39" s="1"/>
  <c r="M31" i="43"/>
  <c r="M32" i="43"/>
  <c r="U32" i="43" s="1"/>
  <c r="M33" i="43"/>
  <c r="M34" i="43"/>
  <c r="H175" i="28" s="1"/>
  <c r="M35" i="43"/>
  <c r="U35" i="43" s="1"/>
  <c r="M36" i="43"/>
  <c r="H177" i="28" s="1"/>
  <c r="M37" i="43"/>
  <c r="M38" i="43"/>
  <c r="U38" i="43" s="1"/>
  <c r="L32" i="39" s="1"/>
  <c r="M39" i="43"/>
  <c r="H180" i="28" s="1"/>
  <c r="M40" i="43"/>
  <c r="H181" i="28" s="1"/>
  <c r="M41" i="43"/>
  <c r="M42" i="43"/>
  <c r="H183" i="28" s="1"/>
  <c r="M43" i="43"/>
  <c r="M44" i="43"/>
  <c r="H185" i="28" s="1"/>
  <c r="M45" i="43"/>
  <c r="M46" i="43"/>
  <c r="U46" i="43" s="1"/>
  <c r="L40" i="39" s="1"/>
  <c r="M47" i="43"/>
  <c r="M48" i="43"/>
  <c r="H42" i="39" s="1"/>
  <c r="M49" i="43"/>
  <c r="M50" i="43"/>
  <c r="H191" i="28" s="1"/>
  <c r="M51" i="43"/>
  <c r="H192" i="28" s="1"/>
  <c r="M52" i="43"/>
  <c r="H46" i="39" s="1"/>
  <c r="M53" i="43"/>
  <c r="M54" i="43"/>
  <c r="U54" i="43" s="1"/>
  <c r="L48" i="39" s="1"/>
  <c r="M55" i="43"/>
  <c r="H49" i="39" s="1"/>
  <c r="M56" i="43"/>
  <c r="U56" i="43" s="1"/>
  <c r="M57" i="43"/>
  <c r="L20" i="43"/>
  <c r="M21" i="42"/>
  <c r="U21" i="42" s="1"/>
  <c r="H269" i="28" s="1"/>
  <c r="M22" i="42"/>
  <c r="H117" i="28" s="1"/>
  <c r="M23" i="42"/>
  <c r="M24" i="42"/>
  <c r="M25" i="42"/>
  <c r="M26" i="42"/>
  <c r="H20" i="38" s="1"/>
  <c r="M27" i="42"/>
  <c r="M28" i="42"/>
  <c r="M29" i="42"/>
  <c r="U29" i="42" s="1"/>
  <c r="M30" i="42"/>
  <c r="H125" i="28" s="1"/>
  <c r="M31" i="42"/>
  <c r="M32" i="42"/>
  <c r="M33" i="42"/>
  <c r="U33" i="42" s="1"/>
  <c r="M34" i="42"/>
  <c r="H129" i="28" s="1"/>
  <c r="M35" i="42"/>
  <c r="H130" i="28" s="1"/>
  <c r="M36" i="42"/>
  <c r="M37" i="42"/>
  <c r="M38" i="42"/>
  <c r="H133" i="28" s="1"/>
  <c r="M39" i="42"/>
  <c r="H134" i="28" s="1"/>
  <c r="M40" i="42"/>
  <c r="U40" i="42" s="1"/>
  <c r="M41" i="42"/>
  <c r="H35" i="38" s="1"/>
  <c r="M42" i="42"/>
  <c r="H36" i="38" s="1"/>
  <c r="M43" i="42"/>
  <c r="M44" i="42"/>
  <c r="M45" i="42"/>
  <c r="M46" i="42"/>
  <c r="U46" i="42" s="1"/>
  <c r="L40" i="38" s="1"/>
  <c r="M47" i="42"/>
  <c r="M48" i="42"/>
  <c r="U48" i="42" s="1"/>
  <c r="M49" i="42"/>
  <c r="H144" i="28" s="1"/>
  <c r="M50" i="42"/>
  <c r="U50" i="42" s="1"/>
  <c r="M51" i="42"/>
  <c r="H146" i="28" s="1"/>
  <c r="M52" i="42"/>
  <c r="M53" i="42"/>
  <c r="U53" i="42" s="1"/>
  <c r="M54" i="42"/>
  <c r="H149" i="28" s="1"/>
  <c r="M55" i="42"/>
  <c r="H150" i="28" s="1"/>
  <c r="M56" i="42"/>
  <c r="U56" i="42" s="1"/>
  <c r="M57" i="42"/>
  <c r="H51" i="38" s="1"/>
  <c r="M58" i="42"/>
  <c r="H52" i="38" s="1"/>
  <c r="M59" i="42"/>
  <c r="M60" i="42"/>
  <c r="M61" i="42"/>
  <c r="U61" i="42" s="1"/>
  <c r="L55" i="38" s="1"/>
  <c r="N21" i="43"/>
  <c r="V21" i="43" s="1"/>
  <c r="I315" i="28" s="1"/>
  <c r="N22" i="43"/>
  <c r="I163" i="28" s="1"/>
  <c r="N23" i="43"/>
  <c r="I164" i="28" s="1"/>
  <c r="N24" i="43"/>
  <c r="I18" i="39" s="1"/>
  <c r="N25" i="43"/>
  <c r="N26" i="43"/>
  <c r="I20" i="39" s="1"/>
  <c r="N27" i="43"/>
  <c r="I168" i="28" s="1"/>
  <c r="N28" i="43"/>
  <c r="I169" i="28" s="1"/>
  <c r="N29" i="43"/>
  <c r="N30" i="43"/>
  <c r="I24" i="39" s="1"/>
  <c r="N31" i="43"/>
  <c r="I172" i="28" s="1"/>
  <c r="N32" i="43"/>
  <c r="I26" i="39" s="1"/>
  <c r="N33" i="43"/>
  <c r="I27" i="39" s="1"/>
  <c r="N34" i="43"/>
  <c r="I28" i="39" s="1"/>
  <c r="N35" i="43"/>
  <c r="I176" i="28" s="1"/>
  <c r="N36" i="43"/>
  <c r="I177" i="28" s="1"/>
  <c r="N37" i="43"/>
  <c r="I31" i="39" s="1"/>
  <c r="N38" i="43"/>
  <c r="N39" i="43"/>
  <c r="I180" i="28" s="1"/>
  <c r="N40" i="43"/>
  <c r="I181" i="28" s="1"/>
  <c r="N41" i="43"/>
  <c r="N42" i="43"/>
  <c r="I36" i="39" s="1"/>
  <c r="N43" i="43"/>
  <c r="I184" i="28" s="1"/>
  <c r="N44" i="43"/>
  <c r="N45" i="43"/>
  <c r="N46" i="43"/>
  <c r="I40" i="39" s="1"/>
  <c r="N47" i="43"/>
  <c r="I188" i="28" s="1"/>
  <c r="N48" i="43"/>
  <c r="I42" i="39" s="1"/>
  <c r="N49" i="43"/>
  <c r="I43" i="39" s="1"/>
  <c r="N50" i="43"/>
  <c r="I44" i="39" s="1"/>
  <c r="N51" i="43"/>
  <c r="I192" i="28" s="1"/>
  <c r="N52" i="43"/>
  <c r="I193" i="28" s="1"/>
  <c r="N53" i="43"/>
  <c r="I194" i="28" s="1"/>
  <c r="N54" i="43"/>
  <c r="N55" i="43"/>
  <c r="I196" i="28" s="1"/>
  <c r="M20" i="41"/>
  <c r="M74" i="41" s="1"/>
  <c r="L66" i="41"/>
  <c r="T66" i="41" s="1"/>
  <c r="G267" i="28" s="1"/>
  <c r="L65" i="41"/>
  <c r="G59" i="37" s="1"/>
  <c r="L64" i="41"/>
  <c r="T64" i="41" s="1"/>
  <c r="K58" i="37" s="1"/>
  <c r="L63" i="41"/>
  <c r="G57" i="37" s="1"/>
  <c r="L62" i="41"/>
  <c r="T62" i="41" s="1"/>
  <c r="G263" i="28" s="1"/>
  <c r="L61" i="41"/>
  <c r="G109" i="28" s="1"/>
  <c r="L60" i="41"/>
  <c r="L59" i="41"/>
  <c r="G53" i="37" s="1"/>
  <c r="L58" i="41"/>
  <c r="T58" i="41" s="1"/>
  <c r="G259" i="28" s="1"/>
  <c r="L57" i="41"/>
  <c r="G51" i="37" s="1"/>
  <c r="L56" i="41"/>
  <c r="T56" i="41" s="1"/>
  <c r="K50" i="37" s="1"/>
  <c r="L55" i="41"/>
  <c r="G49" i="37" s="1"/>
  <c r="L54" i="41"/>
  <c r="T54" i="41" s="1"/>
  <c r="G255" i="28" s="1"/>
  <c r="L53" i="41"/>
  <c r="L52" i="41"/>
  <c r="T52" i="41" s="1"/>
  <c r="G253" i="28" s="1"/>
  <c r="L51" i="41"/>
  <c r="L50" i="41"/>
  <c r="G98" i="28" s="1"/>
  <c r="L49" i="41"/>
  <c r="L48" i="41"/>
  <c r="G96" i="28" s="1"/>
  <c r="L47" i="41"/>
  <c r="G41" i="37" s="1"/>
  <c r="L46" i="41"/>
  <c r="T46" i="41" s="1"/>
  <c r="G247" i="28" s="1"/>
  <c r="L45" i="41"/>
  <c r="G39" i="37" s="1"/>
  <c r="L44" i="41"/>
  <c r="L43" i="41"/>
  <c r="G37" i="37" s="1"/>
  <c r="L42" i="41"/>
  <c r="G36" i="37" s="1"/>
  <c r="L41" i="41"/>
  <c r="T41" i="41" s="1"/>
  <c r="K35" i="37" s="1"/>
  <c r="L40" i="41"/>
  <c r="L39" i="41"/>
  <c r="T39" i="41" s="1"/>
  <c r="L38" i="41"/>
  <c r="T38" i="41" s="1"/>
  <c r="K32" i="37" s="1"/>
  <c r="L37" i="41"/>
  <c r="G31" i="37" s="1"/>
  <c r="L36" i="41"/>
  <c r="G84" i="28" s="1"/>
  <c r="L35" i="41"/>
  <c r="T35" i="41" s="1"/>
  <c r="K29" i="37" s="1"/>
  <c r="L34" i="41"/>
  <c r="G82" i="28" s="1"/>
  <c r="L33" i="41"/>
  <c r="L32" i="41"/>
  <c r="G26" i="37" s="1"/>
  <c r="L31" i="41"/>
  <c r="L30" i="41"/>
  <c r="T30" i="41" s="1"/>
  <c r="G231" i="28" s="1"/>
  <c r="L29" i="41"/>
  <c r="G77" i="28" s="1"/>
  <c r="L28" i="41"/>
  <c r="G76" i="28" s="1"/>
  <c r="L27" i="41"/>
  <c r="T27" i="41" s="1"/>
  <c r="G228" i="28" s="1"/>
  <c r="L26" i="41"/>
  <c r="G20" i="37" s="1"/>
  <c r="L25" i="41"/>
  <c r="G19" i="37" s="1"/>
  <c r="L24" i="41"/>
  <c r="T24" i="41" s="1"/>
  <c r="G225" i="28" s="1"/>
  <c r="L23" i="41"/>
  <c r="G71" i="28" s="1"/>
  <c r="L22" i="41"/>
  <c r="G70" i="28" s="1"/>
  <c r="L21" i="41"/>
  <c r="L20" i="42"/>
  <c r="L69" i="42" s="1"/>
  <c r="M65" i="42"/>
  <c r="H160" i="28" s="1"/>
  <c r="M64" i="42"/>
  <c r="H159" i="28" s="1"/>
  <c r="M63" i="42"/>
  <c r="U63" i="42" s="1"/>
  <c r="M62" i="42"/>
  <c r="L61" i="42"/>
  <c r="G156" i="28" s="1"/>
  <c r="K60" i="42"/>
  <c r="S60" i="42" s="1"/>
  <c r="J54" i="38" s="1"/>
  <c r="N58" i="42"/>
  <c r="V58" i="42" s="1"/>
  <c r="L57" i="42"/>
  <c r="K56" i="42"/>
  <c r="N54" i="42"/>
  <c r="I48" i="38" s="1"/>
  <c r="L53" i="42"/>
  <c r="K52" i="42"/>
  <c r="N50" i="42"/>
  <c r="I145" i="28" s="1"/>
  <c r="L49" i="42"/>
  <c r="G144" i="28" s="1"/>
  <c r="K48" i="42"/>
  <c r="N46" i="42"/>
  <c r="V46" i="42" s="1"/>
  <c r="I294" i="28" s="1"/>
  <c r="L45" i="42"/>
  <c r="G140" i="28" s="1"/>
  <c r="K44" i="42"/>
  <c r="S44" i="42" s="1"/>
  <c r="F292" i="28" s="1"/>
  <c r="N42" i="42"/>
  <c r="V42" i="42" s="1"/>
  <c r="I290" i="28" s="1"/>
  <c r="L41" i="42"/>
  <c r="K40" i="42"/>
  <c r="N38" i="42"/>
  <c r="V38" i="42" s="1"/>
  <c r="I286" i="28" s="1"/>
  <c r="L37" i="42"/>
  <c r="G31" i="38" s="1"/>
  <c r="K36" i="42"/>
  <c r="N34" i="42"/>
  <c r="I129" i="28" s="1"/>
  <c r="L33" i="42"/>
  <c r="G27" i="38" s="1"/>
  <c r="K32" i="42"/>
  <c r="N30" i="42"/>
  <c r="V30" i="42" s="1"/>
  <c r="M24" i="38" s="1"/>
  <c r="L29" i="42"/>
  <c r="K28" i="42"/>
  <c r="S28" i="42" s="1"/>
  <c r="F276" i="28" s="1"/>
  <c r="N26" i="42"/>
  <c r="L25" i="42"/>
  <c r="K24" i="42"/>
  <c r="S24" i="42" s="1"/>
  <c r="F272" i="28" s="1"/>
  <c r="N22" i="42"/>
  <c r="I16" i="38" s="1"/>
  <c r="L21" i="42"/>
  <c r="G16" i="43"/>
  <c r="K20" i="43"/>
  <c r="L57" i="43"/>
  <c r="K56" i="43"/>
  <c r="K54" i="43"/>
  <c r="K52" i="43"/>
  <c r="K50" i="43"/>
  <c r="S50" i="43" s="1"/>
  <c r="J44" i="39" s="1"/>
  <c r="K48" i="43"/>
  <c r="F189" i="28" s="1"/>
  <c r="K46" i="43"/>
  <c r="F40" i="39" s="1"/>
  <c r="K44" i="43"/>
  <c r="K42" i="43"/>
  <c r="S42" i="43" s="1"/>
  <c r="J36" i="39" s="1"/>
  <c r="K40" i="43"/>
  <c r="K38" i="43"/>
  <c r="K36" i="43"/>
  <c r="F177" i="28" s="1"/>
  <c r="K34" i="43"/>
  <c r="S34" i="43" s="1"/>
  <c r="J28" i="39" s="1"/>
  <c r="K32" i="43"/>
  <c r="K30" i="43"/>
  <c r="F171" i="28" s="1"/>
  <c r="K28" i="43"/>
  <c r="F22" i="39" s="1"/>
  <c r="K26" i="43"/>
  <c r="F167" i="28" s="1"/>
  <c r="K24" i="43"/>
  <c r="K22" i="43"/>
  <c r="G50" i="39"/>
  <c r="G46" i="39"/>
  <c r="G22" i="39"/>
  <c r="T52" i="43"/>
  <c r="G346" i="28" s="1"/>
  <c r="I187" i="28"/>
  <c r="I38" i="39"/>
  <c r="I35" i="39"/>
  <c r="I171" i="28"/>
  <c r="I21" i="39"/>
  <c r="I19" i="39"/>
  <c r="V55" i="43"/>
  <c r="M49" i="39" s="1"/>
  <c r="V43" i="43"/>
  <c r="V36" i="43"/>
  <c r="I330" i="28" s="1"/>
  <c r="V35" i="43"/>
  <c r="V31" i="43"/>
  <c r="M25" i="39" s="1"/>
  <c r="V28" i="43"/>
  <c r="I322" i="28" s="1"/>
  <c r="V23" i="43"/>
  <c r="M17" i="39" s="1"/>
  <c r="F173" i="28"/>
  <c r="F169" i="28"/>
  <c r="H48" i="39"/>
  <c r="H45" i="39"/>
  <c r="H189" i="28"/>
  <c r="H40" i="39"/>
  <c r="H24" i="39"/>
  <c r="H16" i="39"/>
  <c r="U51" i="43"/>
  <c r="L45" i="39" s="1"/>
  <c r="U27" i="43"/>
  <c r="U24" i="43"/>
  <c r="H318" i="28" s="1"/>
  <c r="I141" i="28"/>
  <c r="I36" i="38"/>
  <c r="I116" i="28"/>
  <c r="V21" i="42"/>
  <c r="H158" i="28"/>
  <c r="H57" i="38"/>
  <c r="H154" i="28"/>
  <c r="H53" i="38"/>
  <c r="H45" i="38"/>
  <c r="H39" i="38"/>
  <c r="H138" i="28"/>
  <c r="H37" i="38"/>
  <c r="H136" i="28"/>
  <c r="H31" i="38"/>
  <c r="H29" i="38"/>
  <c r="H27" i="38"/>
  <c r="H124" i="28"/>
  <c r="H122" i="28"/>
  <c r="H21" i="38"/>
  <c r="H120" i="28"/>
  <c r="U59" i="42"/>
  <c r="L53" i="38" s="1"/>
  <c r="U55" i="42"/>
  <c r="U51" i="42"/>
  <c r="L45" i="38" s="1"/>
  <c r="U49" i="42"/>
  <c r="U43" i="42"/>
  <c r="L37" i="38" s="1"/>
  <c r="U39" i="42"/>
  <c r="U35" i="42"/>
  <c r="L29" i="38" s="1"/>
  <c r="U30" i="42"/>
  <c r="H278" i="28" s="1"/>
  <c r="U27" i="42"/>
  <c r="L21" i="38" s="1"/>
  <c r="U23" i="42"/>
  <c r="V22" i="42"/>
  <c r="G139" i="28"/>
  <c r="G38" i="38"/>
  <c r="G15" i="38"/>
  <c r="T45" i="42"/>
  <c r="G293" i="28" s="1"/>
  <c r="T44" i="42"/>
  <c r="H14" i="37"/>
  <c r="G113" i="28"/>
  <c r="G101" i="28"/>
  <c r="G95" i="28"/>
  <c r="G85" i="28"/>
  <c r="G25" i="37"/>
  <c r="G23" i="37"/>
  <c r="G73" i="28"/>
  <c r="G15" i="37"/>
  <c r="U20" i="41"/>
  <c r="U74" i="41" s="1"/>
  <c r="T65" i="41"/>
  <c r="G266" i="28" s="1"/>
  <c r="T57" i="41"/>
  <c r="T47" i="41"/>
  <c r="K41" i="37" s="1"/>
  <c r="T42" i="41"/>
  <c r="G243" i="28" s="1"/>
  <c r="T37" i="41"/>
  <c r="G238" i="28" s="1"/>
  <c r="T29" i="41"/>
  <c r="G230" i="28" s="1"/>
  <c r="G52" i="37"/>
  <c r="J38" i="38"/>
  <c r="F336" i="28"/>
  <c r="M22" i="39"/>
  <c r="F308" i="28"/>
  <c r="K21" i="37"/>
  <c r="M36" i="38"/>
  <c r="L18" i="39"/>
  <c r="L65" i="43"/>
  <c r="L63" i="43"/>
  <c r="U73" i="41"/>
  <c r="B6" i="32"/>
  <c r="B6" i="10"/>
  <c r="K24" i="37" l="1"/>
  <c r="G78" i="28"/>
  <c r="G60" i="37"/>
  <c r="U22" i="42"/>
  <c r="L16" i="38" s="1"/>
  <c r="H44" i="38"/>
  <c r="I149" i="28"/>
  <c r="M69" i="41"/>
  <c r="H61" i="37" s="1"/>
  <c r="H38" i="28" s="1"/>
  <c r="K48" i="37"/>
  <c r="H68" i="28"/>
  <c r="U64" i="42"/>
  <c r="H312" i="28" s="1"/>
  <c r="H128" i="28"/>
  <c r="I31" i="38"/>
  <c r="F119" i="28"/>
  <c r="F36" i="39"/>
  <c r="V48" i="43"/>
  <c r="G169" i="28"/>
  <c r="H26" i="39"/>
  <c r="H345" i="28"/>
  <c r="M30" i="39"/>
  <c r="G239" i="28"/>
  <c r="G83" i="28"/>
  <c r="G128" i="28"/>
  <c r="G39" i="38"/>
  <c r="M70" i="41"/>
  <c r="F328" i="28"/>
  <c r="K56" i="37"/>
  <c r="L24" i="38"/>
  <c r="G322" i="28"/>
  <c r="G40" i="37"/>
  <c r="G107" i="28"/>
  <c r="U41" i="42"/>
  <c r="H289" i="28" s="1"/>
  <c r="U54" i="42"/>
  <c r="L48" i="38" s="1"/>
  <c r="H15" i="38"/>
  <c r="H23" i="38"/>
  <c r="F38" i="38"/>
  <c r="U48" i="43"/>
  <c r="H21" i="39"/>
  <c r="I174" i="28"/>
  <c r="I190" i="28"/>
  <c r="G34" i="39"/>
  <c r="K46" i="39"/>
  <c r="H298" i="28"/>
  <c r="L44" i="38"/>
  <c r="H350" i="28"/>
  <c r="L50" i="39"/>
  <c r="H326" i="28"/>
  <c r="L26" i="39"/>
  <c r="F344" i="28"/>
  <c r="G106" i="28"/>
  <c r="U34" i="42"/>
  <c r="L28" i="38" s="1"/>
  <c r="H145" i="28"/>
  <c r="I132" i="28"/>
  <c r="U36" i="43"/>
  <c r="H173" i="28"/>
  <c r="H34" i="39"/>
  <c r="H50" i="39"/>
  <c r="M73" i="41"/>
  <c r="K40" i="37"/>
  <c r="K52" i="37"/>
  <c r="K60" i="37"/>
  <c r="J18" i="38"/>
  <c r="M32" i="38"/>
  <c r="J22" i="38"/>
  <c r="G75" i="28"/>
  <c r="G32" i="37"/>
  <c r="G48" i="37"/>
  <c r="G56" i="37"/>
  <c r="T22" i="41"/>
  <c r="T50" i="41"/>
  <c r="G74" i="28"/>
  <c r="G44" i="37"/>
  <c r="T33" i="42"/>
  <c r="G43" i="38"/>
  <c r="I117" i="28"/>
  <c r="H116" i="28"/>
  <c r="H24" i="38"/>
  <c r="H28" i="38"/>
  <c r="H32" i="38"/>
  <c r="H141" i="28"/>
  <c r="H58" i="38"/>
  <c r="I28" i="38"/>
  <c r="I32" i="38"/>
  <c r="F22" i="38"/>
  <c r="F54" i="38"/>
  <c r="U28" i="43"/>
  <c r="U40" i="43"/>
  <c r="U52" i="43"/>
  <c r="L46" i="39" s="1"/>
  <c r="H18" i="39"/>
  <c r="H169" i="28"/>
  <c r="H30" i="39"/>
  <c r="H38" i="39"/>
  <c r="H193" i="28"/>
  <c r="H197" i="28"/>
  <c r="F28" i="39"/>
  <c r="V37" i="43"/>
  <c r="V49" i="43"/>
  <c r="I162" i="28"/>
  <c r="I178" i="28"/>
  <c r="I47" i="39"/>
  <c r="M22" i="44"/>
  <c r="U22" i="44" s="1"/>
  <c r="L26" i="43"/>
  <c r="L36" i="43"/>
  <c r="L48" i="43"/>
  <c r="T48" i="43" s="1"/>
  <c r="K42" i="39" s="1"/>
  <c r="N57" i="43"/>
  <c r="I51" i="39" s="1"/>
  <c r="K27" i="42"/>
  <c r="F21" i="38" s="1"/>
  <c r="K35" i="42"/>
  <c r="N41" i="42"/>
  <c r="I136" i="28" s="1"/>
  <c r="G94" i="28"/>
  <c r="G114" i="28"/>
  <c r="T34" i="41"/>
  <c r="G28" i="37"/>
  <c r="T49" i="42"/>
  <c r="H40" i="38"/>
  <c r="F139" i="28"/>
  <c r="I15" i="39"/>
  <c r="G24" i="37"/>
  <c r="G86" i="28"/>
  <c r="G102" i="28"/>
  <c r="G110" i="28"/>
  <c r="T26" i="41"/>
  <c r="G16" i="37"/>
  <c r="G90" i="28"/>
  <c r="U38" i="42"/>
  <c r="H16" i="38"/>
  <c r="H43" i="38"/>
  <c r="H48" i="38"/>
  <c r="I133" i="28"/>
  <c r="V54" i="42"/>
  <c r="I302" i="28" s="1"/>
  <c r="F155" i="28"/>
  <c r="U44" i="43"/>
  <c r="H338" i="28" s="1"/>
  <c r="S28" i="43"/>
  <c r="F322" i="28" s="1"/>
  <c r="V33" i="43"/>
  <c r="V40" i="43"/>
  <c r="I334" i="28" s="1"/>
  <c r="V53" i="43"/>
  <c r="I34" i="39"/>
  <c r="I189" i="28"/>
  <c r="H301" i="28"/>
  <c r="L47" i="38"/>
  <c r="M34" i="39"/>
  <c r="H294" i="28"/>
  <c r="H297" i="28"/>
  <c r="L43" i="38"/>
  <c r="L21" i="39"/>
  <c r="H321" i="28"/>
  <c r="S36" i="43"/>
  <c r="F30" i="39"/>
  <c r="S44" i="43"/>
  <c r="F185" i="28"/>
  <c r="F38" i="39"/>
  <c r="S52" i="43"/>
  <c r="F193" i="28"/>
  <c r="F46" i="39"/>
  <c r="S20" i="43"/>
  <c r="K62" i="43"/>
  <c r="F161" i="28"/>
  <c r="G124" i="28"/>
  <c r="T29" i="42"/>
  <c r="S40" i="42"/>
  <c r="F135" i="28"/>
  <c r="I44" i="38"/>
  <c r="V50" i="42"/>
  <c r="S56" i="42"/>
  <c r="F151" i="28"/>
  <c r="F50" i="38"/>
  <c r="G55" i="38"/>
  <c r="T61" i="42"/>
  <c r="H59" i="38"/>
  <c r="U65" i="42"/>
  <c r="G17" i="37"/>
  <c r="T23" i="41"/>
  <c r="G224" i="28" s="1"/>
  <c r="G79" i="28"/>
  <c r="T31" i="41"/>
  <c r="K25" i="37" s="1"/>
  <c r="G87" i="28"/>
  <c r="G33" i="37"/>
  <c r="T43" i="41"/>
  <c r="G91" i="28"/>
  <c r="G99" i="28"/>
  <c r="G45" i="37"/>
  <c r="T51" i="41"/>
  <c r="T55" i="41"/>
  <c r="K49" i="37" s="1"/>
  <c r="G103" i="28"/>
  <c r="G111" i="28"/>
  <c r="T63" i="41"/>
  <c r="K57" i="37" s="1"/>
  <c r="M72" i="41"/>
  <c r="M68" i="41"/>
  <c r="H63" i="37" s="1"/>
  <c r="H40" i="28" s="1"/>
  <c r="M67" i="41"/>
  <c r="H62" i="37" s="1"/>
  <c r="H39" i="28" s="1"/>
  <c r="M71" i="41"/>
  <c r="I46" i="39"/>
  <c r="V52" i="43"/>
  <c r="I185" i="28"/>
  <c r="V44" i="43"/>
  <c r="I173" i="28"/>
  <c r="V32" i="43"/>
  <c r="I165" i="28"/>
  <c r="V24" i="43"/>
  <c r="H156" i="28"/>
  <c r="H55" i="38"/>
  <c r="U57" i="42"/>
  <c r="H152" i="28"/>
  <c r="H148" i="28"/>
  <c r="H47" i="38"/>
  <c r="U45" i="42"/>
  <c r="H140" i="28"/>
  <c r="H132" i="28"/>
  <c r="U37" i="42"/>
  <c r="H281" i="28"/>
  <c r="L27" i="38"/>
  <c r="H19" i="38"/>
  <c r="U25" i="42"/>
  <c r="H196" i="28"/>
  <c r="U55" i="43"/>
  <c r="H188" i="28"/>
  <c r="H41" i="39"/>
  <c r="U47" i="43"/>
  <c r="H184" i="28"/>
  <c r="H37" i="39"/>
  <c r="H33" i="39"/>
  <c r="U39" i="43"/>
  <c r="H176" i="28"/>
  <c r="H29" i="39"/>
  <c r="H172" i="28"/>
  <c r="H25" i="39"/>
  <c r="U31" i="43"/>
  <c r="H164" i="28"/>
  <c r="U23" i="43"/>
  <c r="H277" i="28"/>
  <c r="L23" i="38"/>
  <c r="L29" i="39"/>
  <c r="H329" i="28"/>
  <c r="I347" i="28"/>
  <c r="M47" i="39"/>
  <c r="M15" i="39"/>
  <c r="H221" i="28"/>
  <c r="U70" i="41"/>
  <c r="U69" i="41"/>
  <c r="L61" i="37" s="1"/>
  <c r="L38" i="28" s="1"/>
  <c r="L14" i="37"/>
  <c r="I270" i="28"/>
  <c r="M16" i="38"/>
  <c r="L38" i="39"/>
  <c r="K39" i="38"/>
  <c r="L15" i="38"/>
  <c r="H309" i="28"/>
  <c r="G240" i="28"/>
  <c r="K33" i="37"/>
  <c r="H322" i="28"/>
  <c r="L22" i="39"/>
  <c r="I342" i="28"/>
  <c r="M42" i="39"/>
  <c r="G236" i="28"/>
  <c r="H282" i="28"/>
  <c r="L35" i="38"/>
  <c r="G21" i="37"/>
  <c r="G29" i="37"/>
  <c r="T59" i="41"/>
  <c r="K53" i="37" s="1"/>
  <c r="G292" i="28"/>
  <c r="K38" i="38"/>
  <c r="G23" i="38"/>
  <c r="V34" i="42"/>
  <c r="F18" i="38"/>
  <c r="F34" i="38"/>
  <c r="U43" i="43"/>
  <c r="I22" i="39"/>
  <c r="I30" i="39"/>
  <c r="F14" i="39"/>
  <c r="L66" i="42"/>
  <c r="G61" i="38" s="1"/>
  <c r="G45" i="28" s="1"/>
  <c r="G58" i="37"/>
  <c r="H32" i="39"/>
  <c r="V51" i="43"/>
  <c r="M45" i="39" s="1"/>
  <c r="I45" i="39"/>
  <c r="K43" i="42"/>
  <c r="L71" i="42"/>
  <c r="I278" i="28"/>
  <c r="M40" i="38"/>
  <c r="G18" i="37"/>
  <c r="I125" i="28"/>
  <c r="V27" i="43"/>
  <c r="M21" i="39" s="1"/>
  <c r="V39" i="43"/>
  <c r="V47" i="43"/>
  <c r="M41" i="39" s="1"/>
  <c r="I29" i="39"/>
  <c r="I37" i="39"/>
  <c r="G175" i="28"/>
  <c r="T34" i="43"/>
  <c r="G328" i="28" s="1"/>
  <c r="G38" i="39"/>
  <c r="T44" i="43"/>
  <c r="G338" i="28" s="1"/>
  <c r="G185" i="28"/>
  <c r="G127" i="28"/>
  <c r="G26" i="38"/>
  <c r="T32" i="42"/>
  <c r="G163" i="28"/>
  <c r="G16" i="39"/>
  <c r="T22" i="43"/>
  <c r="G248" i="28"/>
  <c r="U72" i="41"/>
  <c r="U68" i="41"/>
  <c r="L63" i="37" s="1"/>
  <c r="L40" i="28" s="1"/>
  <c r="U71" i="41"/>
  <c r="U67" i="41"/>
  <c r="L62" i="37" s="1"/>
  <c r="L39" i="28" s="1"/>
  <c r="G167" i="28"/>
  <c r="G20" i="39"/>
  <c r="T26" i="43"/>
  <c r="G30" i="39"/>
  <c r="T36" i="43"/>
  <c r="G177" i="28"/>
  <c r="F122" i="28"/>
  <c r="S27" i="42"/>
  <c r="F123" i="28"/>
  <c r="F175" i="28"/>
  <c r="F183" i="28"/>
  <c r="F18" i="39"/>
  <c r="S24" i="43"/>
  <c r="I48" i="39"/>
  <c r="I195" i="28"/>
  <c r="I32" i="39"/>
  <c r="I179" i="28"/>
  <c r="H142" i="28"/>
  <c r="U47" i="42"/>
  <c r="H295" i="28" s="1"/>
  <c r="H126" i="28"/>
  <c r="U31" i="42"/>
  <c r="L25" i="38" s="1"/>
  <c r="S26" i="43"/>
  <c r="F20" i="39"/>
  <c r="F191" i="28"/>
  <c r="F44" i="39"/>
  <c r="G51" i="39"/>
  <c r="G198" i="28"/>
  <c r="I186" i="28"/>
  <c r="I39" i="39"/>
  <c r="V45" i="43"/>
  <c r="V41" i="43"/>
  <c r="I182" i="28"/>
  <c r="I170" i="28"/>
  <c r="I23" i="39"/>
  <c r="V29" i="43"/>
  <c r="V25" i="43"/>
  <c r="I166" i="28"/>
  <c r="H153" i="28"/>
  <c r="U58" i="42"/>
  <c r="H137" i="28"/>
  <c r="U42" i="42"/>
  <c r="H121" i="28"/>
  <c r="U26" i="42"/>
  <c r="F24" i="39"/>
  <c r="H216" i="28"/>
  <c r="L30" i="43"/>
  <c r="L38" i="43"/>
  <c r="L46" i="43"/>
  <c r="L54" i="43"/>
  <c r="K23" i="42"/>
  <c r="L28" i="42"/>
  <c r="N33" i="42"/>
  <c r="K39" i="42"/>
  <c r="G10" i="44"/>
  <c r="K21" i="43"/>
  <c r="K25" i="43"/>
  <c r="K29" i="43"/>
  <c r="K33" i="43"/>
  <c r="K37" i="43"/>
  <c r="K41" i="43"/>
  <c r="K45" i="43"/>
  <c r="K49" i="43"/>
  <c r="K53" i="43"/>
  <c r="N56" i="43"/>
  <c r="L22" i="42"/>
  <c r="K25" i="42"/>
  <c r="N27" i="42"/>
  <c r="L30" i="42"/>
  <c r="K33" i="42"/>
  <c r="N35" i="42"/>
  <c r="L38" i="42"/>
  <c r="K41" i="42"/>
  <c r="N43" i="42"/>
  <c r="L46" i="42"/>
  <c r="L48" i="42"/>
  <c r="K50" i="42"/>
  <c r="N51" i="42"/>
  <c r="N53" i="42"/>
  <c r="L55" i="42"/>
  <c r="K57" i="42"/>
  <c r="K59" i="42"/>
  <c r="N60" i="42"/>
  <c r="L62" i="42"/>
  <c r="N63" i="42"/>
  <c r="K65" i="42"/>
  <c r="M20" i="42"/>
  <c r="M69" i="42" s="1"/>
  <c r="M21" i="41"/>
  <c r="N22" i="41"/>
  <c r="K24" i="41"/>
  <c r="M25" i="41"/>
  <c r="N26" i="41"/>
  <c r="K28" i="41"/>
  <c r="M29" i="41"/>
  <c r="N30" i="41"/>
  <c r="K32" i="41"/>
  <c r="M33" i="41"/>
  <c r="N34" i="41"/>
  <c r="K36" i="41"/>
  <c r="M37" i="41"/>
  <c r="N38" i="41"/>
  <c r="K40" i="41"/>
  <c r="M41" i="41"/>
  <c r="N42" i="41"/>
  <c r="K44" i="41"/>
  <c r="M45" i="41"/>
  <c r="N46" i="41"/>
  <c r="K48" i="41"/>
  <c r="M49" i="41"/>
  <c r="N50" i="41"/>
  <c r="K52" i="41"/>
  <c r="M53" i="41"/>
  <c r="N54" i="41"/>
  <c r="K56" i="41"/>
  <c r="M57" i="41"/>
  <c r="N58" i="41"/>
  <c r="K60" i="41"/>
  <c r="M61" i="41"/>
  <c r="N62" i="41"/>
  <c r="K64" i="41"/>
  <c r="M65" i="41"/>
  <c r="N66" i="41"/>
  <c r="L21" i="43"/>
  <c r="L25" i="43"/>
  <c r="L29" i="43"/>
  <c r="L33" i="43"/>
  <c r="L37" i="43"/>
  <c r="L41" i="43"/>
  <c r="L45" i="43"/>
  <c r="L49" i="43"/>
  <c r="L53" i="43"/>
  <c r="K57" i="43"/>
  <c r="G10" i="43"/>
  <c r="L23" i="42"/>
  <c r="K26" i="42"/>
  <c r="N28" i="42"/>
  <c r="L31" i="42"/>
  <c r="K34" i="42"/>
  <c r="N36" i="42"/>
  <c r="L39" i="42"/>
  <c r="K42" i="42"/>
  <c r="N44" i="42"/>
  <c r="K47" i="42"/>
  <c r="N48" i="42"/>
  <c r="L50" i="42"/>
  <c r="L52" i="42"/>
  <c r="K54" i="42"/>
  <c r="N55" i="42"/>
  <c r="N57" i="42"/>
  <c r="L59" i="42"/>
  <c r="K61" i="42"/>
  <c r="N62" i="42"/>
  <c r="K64" i="42"/>
  <c r="L65" i="42"/>
  <c r="K20" i="42"/>
  <c r="K72" i="42" s="1"/>
  <c r="G10" i="42"/>
  <c r="N21" i="41"/>
  <c r="K23" i="41"/>
  <c r="M24" i="41"/>
  <c r="N25" i="41"/>
  <c r="K27" i="41"/>
  <c r="M28" i="41"/>
  <c r="N29" i="41"/>
  <c r="K31" i="41"/>
  <c r="M32" i="41"/>
  <c r="N33" i="41"/>
  <c r="K35" i="41"/>
  <c r="M36" i="41"/>
  <c r="N37" i="41"/>
  <c r="K39" i="41"/>
  <c r="M40" i="41"/>
  <c r="N41" i="41"/>
  <c r="K43" i="41"/>
  <c r="M44" i="41"/>
  <c r="N45" i="41"/>
  <c r="K47" i="41"/>
  <c r="M48" i="41"/>
  <c r="N49" i="41"/>
  <c r="K51" i="41"/>
  <c r="M52" i="41"/>
  <c r="N53" i="41"/>
  <c r="K55" i="41"/>
  <c r="M56" i="41"/>
  <c r="N57" i="41"/>
  <c r="K59" i="41"/>
  <c r="M60" i="41"/>
  <c r="N61" i="41"/>
  <c r="K63" i="41"/>
  <c r="M64" i="41"/>
  <c r="N65" i="41"/>
  <c r="N20" i="41"/>
  <c r="K23" i="43"/>
  <c r="K27" i="43"/>
  <c r="K31" i="43"/>
  <c r="K35" i="43"/>
  <c r="K39" i="43"/>
  <c r="K43" i="43"/>
  <c r="K47" i="43"/>
  <c r="K51" i="43"/>
  <c r="L27" i="43"/>
  <c r="L43" i="43"/>
  <c r="L55" i="43"/>
  <c r="N23" i="42"/>
  <c r="K29" i="42"/>
  <c r="L34" i="42"/>
  <c r="N39" i="42"/>
  <c r="K45" i="42"/>
  <c r="K49" i="42"/>
  <c r="N52" i="42"/>
  <c r="L56" i="42"/>
  <c r="N59" i="42"/>
  <c r="K63" i="42"/>
  <c r="N65" i="42"/>
  <c r="M22" i="41"/>
  <c r="K25" i="41"/>
  <c r="N27" i="41"/>
  <c r="M30" i="41"/>
  <c r="K33" i="41"/>
  <c r="N35" i="41"/>
  <c r="M38" i="41"/>
  <c r="K41" i="41"/>
  <c r="N43" i="41"/>
  <c r="M46" i="41"/>
  <c r="K49" i="41"/>
  <c r="N51" i="41"/>
  <c r="M54" i="41"/>
  <c r="K57" i="41"/>
  <c r="N59" i="41"/>
  <c r="M62" i="41"/>
  <c r="K65" i="41"/>
  <c r="K20" i="41"/>
  <c r="N39" i="41"/>
  <c r="K45" i="41"/>
  <c r="M50" i="41"/>
  <c r="N55" i="41"/>
  <c r="K61" i="41"/>
  <c r="M66" i="41"/>
  <c r="L23" i="43"/>
  <c r="L27" i="42"/>
  <c r="K38" i="42"/>
  <c r="N47" i="42"/>
  <c r="K55" i="42"/>
  <c r="K62" i="42"/>
  <c r="K22" i="41"/>
  <c r="M27" i="41"/>
  <c r="N32" i="41"/>
  <c r="K38" i="41"/>
  <c r="M43" i="41"/>
  <c r="N48" i="41"/>
  <c r="K54" i="41"/>
  <c r="M59" i="41"/>
  <c r="N64" i="41"/>
  <c r="L31" i="43"/>
  <c r="L47" i="43"/>
  <c r="N20" i="43"/>
  <c r="N60" i="43" s="1"/>
  <c r="N24" i="42"/>
  <c r="K30" i="42"/>
  <c r="L35" i="42"/>
  <c r="N40" i="42"/>
  <c r="K46" i="42"/>
  <c r="N49" i="42"/>
  <c r="K53" i="42"/>
  <c r="N56" i="42"/>
  <c r="L60" i="42"/>
  <c r="L63" i="42"/>
  <c r="N20" i="42"/>
  <c r="M23" i="41"/>
  <c r="K26" i="41"/>
  <c r="N28" i="41"/>
  <c r="M31" i="41"/>
  <c r="K34" i="41"/>
  <c r="N36" i="41"/>
  <c r="M39" i="41"/>
  <c r="K42" i="41"/>
  <c r="N44" i="41"/>
  <c r="M47" i="41"/>
  <c r="K50" i="41"/>
  <c r="N52" i="41"/>
  <c r="M55" i="41"/>
  <c r="K58" i="41"/>
  <c r="N60" i="41"/>
  <c r="M63" i="41"/>
  <c r="K66" i="41"/>
  <c r="L35" i="43"/>
  <c r="L51" i="43"/>
  <c r="M20" i="43"/>
  <c r="M65" i="43" s="1"/>
  <c r="K21" i="42"/>
  <c r="L26" i="42"/>
  <c r="N31" i="42"/>
  <c r="K37" i="42"/>
  <c r="L42" i="42"/>
  <c r="L47" i="42"/>
  <c r="K51" i="42"/>
  <c r="L54" i="42"/>
  <c r="K58" i="42"/>
  <c r="N61" i="42"/>
  <c r="L64" i="42"/>
  <c r="K21" i="41"/>
  <c r="N23" i="41"/>
  <c r="M26" i="41"/>
  <c r="K29" i="41"/>
  <c r="N31" i="41"/>
  <c r="M34" i="41"/>
  <c r="K37" i="41"/>
  <c r="M42" i="41"/>
  <c r="N47" i="41"/>
  <c r="K53" i="41"/>
  <c r="M58" i="41"/>
  <c r="N63" i="41"/>
  <c r="L39" i="43"/>
  <c r="K55" i="43"/>
  <c r="K22" i="42"/>
  <c r="N32" i="42"/>
  <c r="L43" i="42"/>
  <c r="L51" i="42"/>
  <c r="L58" i="42"/>
  <c r="N64" i="42"/>
  <c r="N24" i="41"/>
  <c r="K30" i="41"/>
  <c r="M35" i="41"/>
  <c r="N40" i="41"/>
  <c r="K46" i="41"/>
  <c r="M51" i="41"/>
  <c r="N56" i="41"/>
  <c r="K62" i="41"/>
  <c r="L20" i="41"/>
  <c r="L70" i="41" s="1"/>
  <c r="H304" i="28"/>
  <c r="L50" i="38"/>
  <c r="G334" i="28"/>
  <c r="K34" i="39"/>
  <c r="L57" i="38"/>
  <c r="H311" i="28"/>
  <c r="L19" i="39"/>
  <c r="H319" i="28"/>
  <c r="H296" i="28"/>
  <c r="L42" i="38"/>
  <c r="H288" i="28"/>
  <c r="L34" i="38"/>
  <c r="L17" i="38"/>
  <c r="H271" i="28"/>
  <c r="M29" i="39"/>
  <c r="I329" i="28"/>
  <c r="K38" i="39"/>
  <c r="S22" i="43"/>
  <c r="K64" i="43"/>
  <c r="K60" i="43"/>
  <c r="F163" i="28"/>
  <c r="S38" i="43"/>
  <c r="F179" i="28"/>
  <c r="S54" i="43"/>
  <c r="F195" i="28"/>
  <c r="T25" i="42"/>
  <c r="G120" i="28"/>
  <c r="S36" i="42"/>
  <c r="F131" i="28"/>
  <c r="F30" i="38"/>
  <c r="T41" i="42"/>
  <c r="G136" i="28"/>
  <c r="S52" i="42"/>
  <c r="F147" i="28"/>
  <c r="F46" i="38"/>
  <c r="H157" i="28"/>
  <c r="U62" i="42"/>
  <c r="H56" i="38"/>
  <c r="G80" i="28"/>
  <c r="T32" i="41"/>
  <c r="G34" i="37"/>
  <c r="T40" i="41"/>
  <c r="H155" i="28"/>
  <c r="H54" i="38"/>
  <c r="H147" i="28"/>
  <c r="H46" i="38"/>
  <c r="H139" i="28"/>
  <c r="H38" i="38"/>
  <c r="H131" i="28"/>
  <c r="H30" i="38"/>
  <c r="H123" i="28"/>
  <c r="H22" i="38"/>
  <c r="L58" i="43"/>
  <c r="L62" i="43"/>
  <c r="T33" i="44"/>
  <c r="G212" i="28"/>
  <c r="G27" i="35"/>
  <c r="I216" i="28"/>
  <c r="T20" i="45"/>
  <c r="G14" i="36"/>
  <c r="I61" i="28" s="1"/>
  <c r="S30" i="44"/>
  <c r="F209" i="28"/>
  <c r="F24" i="35"/>
  <c r="I215" i="28"/>
  <c r="I30" i="35"/>
  <c r="V36" i="44"/>
  <c r="I207" i="28"/>
  <c r="I22" i="35"/>
  <c r="V28" i="44"/>
  <c r="E14" i="36"/>
  <c r="G61" i="28" s="1"/>
  <c r="R20" i="45"/>
  <c r="G216" i="28"/>
  <c r="G202" i="28"/>
  <c r="G17" i="35"/>
  <c r="T23" i="44"/>
  <c r="H209" i="28"/>
  <c r="H24" i="35"/>
  <c r="U30" i="44"/>
  <c r="G26" i="39"/>
  <c r="T32" i="43"/>
  <c r="G342" i="28"/>
  <c r="G18" i="38"/>
  <c r="T24" i="42"/>
  <c r="G34" i="38"/>
  <c r="T40" i="42"/>
  <c r="L71" i="41"/>
  <c r="L67" i="42"/>
  <c r="G62" i="38" s="1"/>
  <c r="G46" i="28" s="1"/>
  <c r="L73" i="42"/>
  <c r="L61" i="43"/>
  <c r="K63" i="43"/>
  <c r="K46" i="37"/>
  <c r="H299" i="28"/>
  <c r="G112" i="28"/>
  <c r="G72" i="28"/>
  <c r="T48" i="41"/>
  <c r="U28" i="42"/>
  <c r="U36" i="42"/>
  <c r="F130" i="28"/>
  <c r="H171" i="28"/>
  <c r="H179" i="28"/>
  <c r="H187" i="28"/>
  <c r="S30" i="43"/>
  <c r="G173" i="28"/>
  <c r="S40" i="43"/>
  <c r="F34" i="39"/>
  <c r="S56" i="43"/>
  <c r="F50" i="39"/>
  <c r="V26" i="42"/>
  <c r="I121" i="28"/>
  <c r="I20" i="38"/>
  <c r="T53" i="42"/>
  <c r="G148" i="28"/>
  <c r="T33" i="41"/>
  <c r="G81" i="28"/>
  <c r="G27" i="37"/>
  <c r="G93" i="28"/>
  <c r="T45" i="41"/>
  <c r="T49" i="41"/>
  <c r="G97" i="28"/>
  <c r="G43" i="37"/>
  <c r="I16" i="39"/>
  <c r="H198" i="28"/>
  <c r="H51" i="39"/>
  <c r="H194" i="28"/>
  <c r="H47" i="39"/>
  <c r="H190" i="28"/>
  <c r="H43" i="39"/>
  <c r="H186" i="28"/>
  <c r="H39" i="39"/>
  <c r="H182" i="28"/>
  <c r="H35" i="39"/>
  <c r="H178" i="28"/>
  <c r="H31" i="39"/>
  <c r="H174" i="28"/>
  <c r="H27" i="39"/>
  <c r="H170" i="28"/>
  <c r="H23" i="39"/>
  <c r="H162" i="28"/>
  <c r="M63" i="43"/>
  <c r="M59" i="43"/>
  <c r="H15" i="39"/>
  <c r="G210" i="28"/>
  <c r="G25" i="35"/>
  <c r="T31" i="44"/>
  <c r="G203" i="28"/>
  <c r="G18" i="35"/>
  <c r="T24" i="44"/>
  <c r="I14" i="35"/>
  <c r="N38" i="44"/>
  <c r="I33" i="35" s="1"/>
  <c r="I58" i="28" s="1"/>
  <c r="V20" i="44"/>
  <c r="N37" i="44"/>
  <c r="I32" i="35" s="1"/>
  <c r="I57" i="28" s="1"/>
  <c r="N42" i="44"/>
  <c r="N39" i="44"/>
  <c r="I31" i="35" s="1"/>
  <c r="I56" i="28" s="1"/>
  <c r="N43" i="44"/>
  <c r="N40" i="44"/>
  <c r="N41" i="44"/>
  <c r="I199" i="28"/>
  <c r="N44" i="44"/>
  <c r="F27" i="35"/>
  <c r="S33" i="44"/>
  <c r="F212" i="28"/>
  <c r="F23" i="35"/>
  <c r="S29" i="44"/>
  <c r="F208" i="28"/>
  <c r="F19" i="35"/>
  <c r="S25" i="44"/>
  <c r="F204" i="28"/>
  <c r="F15" i="35"/>
  <c r="S21" i="44"/>
  <c r="F200" i="28"/>
  <c r="I29" i="35"/>
  <c r="I214" i="28"/>
  <c r="V35" i="44"/>
  <c r="I25" i="35"/>
  <c r="V31" i="44"/>
  <c r="I210" i="28"/>
  <c r="I21" i="35"/>
  <c r="I206" i="28"/>
  <c r="V27" i="44"/>
  <c r="I17" i="35"/>
  <c r="V23" i="44"/>
  <c r="I202" i="28"/>
  <c r="G209" i="28"/>
  <c r="G24" i="35"/>
  <c r="T30" i="44"/>
  <c r="G14" i="35"/>
  <c r="T20" i="44"/>
  <c r="L44" i="44"/>
  <c r="L37" i="44"/>
  <c r="G32" i="35" s="1"/>
  <c r="G57" i="28" s="1"/>
  <c r="L41" i="44"/>
  <c r="L42" i="44"/>
  <c r="G199" i="28"/>
  <c r="L38" i="44"/>
  <c r="G33" i="35" s="1"/>
  <c r="G58" i="28" s="1"/>
  <c r="L43" i="44"/>
  <c r="L39" i="44"/>
  <c r="G31" i="35" s="1"/>
  <c r="G56" i="28" s="1"/>
  <c r="L40" i="44"/>
  <c r="U33" i="44"/>
  <c r="H212" i="28"/>
  <c r="H27" i="35"/>
  <c r="U29" i="44"/>
  <c r="H208" i="28"/>
  <c r="H23" i="35"/>
  <c r="U25" i="44"/>
  <c r="H204" i="28"/>
  <c r="H19" i="35"/>
  <c r="U21" i="44"/>
  <c r="H200" i="28"/>
  <c r="H15" i="35"/>
  <c r="T42" i="43"/>
  <c r="G183" i="28"/>
  <c r="G36" i="39"/>
  <c r="T50" i="43"/>
  <c r="G191" i="28"/>
  <c r="G44" i="39"/>
  <c r="V25" i="42"/>
  <c r="N73" i="42"/>
  <c r="N69" i="42"/>
  <c r="I120" i="28"/>
  <c r="K69" i="42"/>
  <c r="G30" i="38"/>
  <c r="T36" i="42"/>
  <c r="L74" i="41"/>
  <c r="M68" i="42"/>
  <c r="H60" i="38" s="1"/>
  <c r="H44" i="28" s="1"/>
  <c r="N66" i="42"/>
  <c r="I61" i="38" s="1"/>
  <c r="I45" i="28" s="1"/>
  <c r="N71" i="42"/>
  <c r="N64" i="43"/>
  <c r="L60" i="43"/>
  <c r="K59" i="43"/>
  <c r="K65" i="43"/>
  <c r="M61" i="43"/>
  <c r="K18" i="37"/>
  <c r="G257" i="28"/>
  <c r="G265" i="28"/>
  <c r="I317" i="28"/>
  <c r="I349" i="28"/>
  <c r="G242" i="28"/>
  <c r="G50" i="37"/>
  <c r="G35" i="37"/>
  <c r="G46" i="37"/>
  <c r="T25" i="41"/>
  <c r="G251" i="28"/>
  <c r="K44" i="37"/>
  <c r="G119" i="28"/>
  <c r="G135" i="28"/>
  <c r="G47" i="38"/>
  <c r="H17" i="38"/>
  <c r="H25" i="38"/>
  <c r="H33" i="38"/>
  <c r="H41" i="38"/>
  <c r="H49" i="38"/>
  <c r="I269" i="28"/>
  <c r="I23" i="38"/>
  <c r="I137" i="28"/>
  <c r="I39" i="38"/>
  <c r="I52" i="38"/>
  <c r="S31" i="42"/>
  <c r="J25" i="38" s="1"/>
  <c r="F25" i="38"/>
  <c r="U21" i="43"/>
  <c r="U29" i="43"/>
  <c r="U33" i="43"/>
  <c r="U37" i="43"/>
  <c r="U41" i="43"/>
  <c r="U45" i="43"/>
  <c r="U49" i="43"/>
  <c r="U53" i="43"/>
  <c r="U57" i="43"/>
  <c r="H20" i="39"/>
  <c r="H28" i="39"/>
  <c r="H36" i="39"/>
  <c r="H44" i="39"/>
  <c r="G14" i="39"/>
  <c r="F16" i="39"/>
  <c r="F32" i="39"/>
  <c r="F48" i="39"/>
  <c r="I17" i="39"/>
  <c r="I25" i="39"/>
  <c r="I33" i="39"/>
  <c r="I41" i="39"/>
  <c r="I49" i="39"/>
  <c r="T56" i="43"/>
  <c r="G28" i="39"/>
  <c r="G42" i="39"/>
  <c r="L33" i="38"/>
  <c r="H287" i="28"/>
  <c r="L49" i="38"/>
  <c r="H303" i="28"/>
  <c r="M37" i="39"/>
  <c r="I337" i="28"/>
  <c r="S46" i="43"/>
  <c r="F187" i="28"/>
  <c r="T57" i="42"/>
  <c r="G152" i="28"/>
  <c r="G115" i="28"/>
  <c r="T20" i="42"/>
  <c r="T70" i="42" s="1"/>
  <c r="L72" i="42"/>
  <c r="L68" i="42"/>
  <c r="G60" i="38" s="1"/>
  <c r="G44" i="28" s="1"/>
  <c r="G14" i="38"/>
  <c r="G22" i="37"/>
  <c r="T28" i="41"/>
  <c r="T44" i="41"/>
  <c r="G92" i="28"/>
  <c r="G38" i="37"/>
  <c r="T60" i="41"/>
  <c r="G108" i="28"/>
  <c r="G54" i="37"/>
  <c r="H151" i="28"/>
  <c r="H50" i="38"/>
  <c r="H143" i="28"/>
  <c r="H42" i="38"/>
  <c r="H135" i="28"/>
  <c r="H34" i="38"/>
  <c r="H127" i="28"/>
  <c r="H26" i="38"/>
  <c r="H119" i="28"/>
  <c r="H18" i="38"/>
  <c r="T25" i="44"/>
  <c r="G204" i="28"/>
  <c r="G19" i="35"/>
  <c r="S34" i="44"/>
  <c r="F213" i="28"/>
  <c r="F28" i="35"/>
  <c r="S26" i="44"/>
  <c r="F205" i="28"/>
  <c r="F20" i="35"/>
  <c r="S22" i="44"/>
  <c r="F201" i="28"/>
  <c r="F16" i="35"/>
  <c r="I211" i="28"/>
  <c r="V32" i="44"/>
  <c r="I26" i="35"/>
  <c r="I203" i="28"/>
  <c r="V24" i="44"/>
  <c r="I18" i="35"/>
  <c r="G211" i="28"/>
  <c r="G26" i="35"/>
  <c r="T32" i="44"/>
  <c r="H213" i="28"/>
  <c r="U34" i="44"/>
  <c r="H28" i="35"/>
  <c r="H205" i="28"/>
  <c r="H20" i="35"/>
  <c r="U26" i="44"/>
  <c r="G18" i="39"/>
  <c r="T24" i="43"/>
  <c r="G318" i="28" s="1"/>
  <c r="M72" i="42"/>
  <c r="N70" i="42"/>
  <c r="K58" i="43"/>
  <c r="M60" i="43"/>
  <c r="H283" i="28"/>
  <c r="G258" i="28"/>
  <c r="K51" i="37"/>
  <c r="G51" i="38"/>
  <c r="U24" i="42"/>
  <c r="U32" i="42"/>
  <c r="U44" i="42"/>
  <c r="U52" i="42"/>
  <c r="U60" i="42"/>
  <c r="V45" i="42"/>
  <c r="H163" i="28"/>
  <c r="H195" i="28"/>
  <c r="G181" i="28"/>
  <c r="S32" i="43"/>
  <c r="F26" i="39"/>
  <c r="S48" i="43"/>
  <c r="F42" i="39"/>
  <c r="T21" i="42"/>
  <c r="G116" i="28"/>
  <c r="S32" i="42"/>
  <c r="F127" i="28"/>
  <c r="F26" i="38"/>
  <c r="T37" i="42"/>
  <c r="G132" i="28"/>
  <c r="S48" i="42"/>
  <c r="F143" i="28"/>
  <c r="F42" i="38"/>
  <c r="I306" i="28"/>
  <c r="M52" i="38"/>
  <c r="L69" i="41"/>
  <c r="G61" i="37" s="1"/>
  <c r="G38" i="28" s="1"/>
  <c r="G69" i="28"/>
  <c r="T21" i="41"/>
  <c r="G47" i="37"/>
  <c r="T53" i="41"/>
  <c r="G55" i="37"/>
  <c r="T61" i="41"/>
  <c r="H166" i="28"/>
  <c r="H19" i="39"/>
  <c r="L73" i="41"/>
  <c r="L68" i="41"/>
  <c r="G63" i="37" s="1"/>
  <c r="G40" i="28" s="1"/>
  <c r="L70" i="42"/>
  <c r="N67" i="42"/>
  <c r="I62" i="38" s="1"/>
  <c r="I46" i="28" s="1"/>
  <c r="N72" i="42"/>
  <c r="L64" i="43"/>
  <c r="L59" i="43"/>
  <c r="K61" i="43"/>
  <c r="M62" i="43"/>
  <c r="K31" i="37"/>
  <c r="I325" i="28"/>
  <c r="H275" i="28"/>
  <c r="H291" i="28"/>
  <c r="H307" i="28"/>
  <c r="L58" i="38"/>
  <c r="G256" i="28"/>
  <c r="K59" i="37"/>
  <c r="G104" i="28"/>
  <c r="G89" i="28"/>
  <c r="G100" i="28"/>
  <c r="T36" i="41"/>
  <c r="G30" i="37"/>
  <c r="G88" i="28"/>
  <c r="G42" i="37"/>
  <c r="G105" i="28"/>
  <c r="G19" i="38"/>
  <c r="G35" i="38"/>
  <c r="V29" i="42"/>
  <c r="H118" i="28"/>
  <c r="I19" i="38"/>
  <c r="I24" i="38"/>
  <c r="I40" i="38"/>
  <c r="I153" i="28"/>
  <c r="F126" i="28"/>
  <c r="U26" i="43"/>
  <c r="H320" i="28" s="1"/>
  <c r="U34" i="43"/>
  <c r="L28" i="39" s="1"/>
  <c r="U42" i="43"/>
  <c r="L36" i="39" s="1"/>
  <c r="U50" i="43"/>
  <c r="L44" i="39" s="1"/>
  <c r="T20" i="43"/>
  <c r="G314" i="28" s="1"/>
  <c r="G161" i="28"/>
  <c r="F165" i="28"/>
  <c r="F181" i="28"/>
  <c r="F197" i="28"/>
  <c r="V22" i="43"/>
  <c r="V26" i="43"/>
  <c r="V30" i="43"/>
  <c r="V34" i="43"/>
  <c r="V38" i="43"/>
  <c r="V42" i="43"/>
  <c r="V46" i="43"/>
  <c r="V50" i="43"/>
  <c r="V54" i="43"/>
  <c r="I167" i="28"/>
  <c r="I175" i="28"/>
  <c r="I183" i="28"/>
  <c r="I191" i="28"/>
  <c r="U20" i="44"/>
  <c r="M38" i="44"/>
  <c r="H33" i="35" s="1"/>
  <c r="H58" i="28" s="1"/>
  <c r="M42" i="44"/>
  <c r="M44" i="44"/>
  <c r="M40" i="44"/>
  <c r="M41" i="44"/>
  <c r="H199" i="28"/>
  <c r="M37" i="44"/>
  <c r="H32" i="35" s="1"/>
  <c r="H57" i="28" s="1"/>
  <c r="M43" i="44"/>
  <c r="H14" i="35"/>
  <c r="M39" i="44"/>
  <c r="H31" i="35" s="1"/>
  <c r="H56" i="28" s="1"/>
  <c r="T29" i="44"/>
  <c r="G208" i="28"/>
  <c r="G23" i="35"/>
  <c r="G201" i="28"/>
  <c r="G16" i="35"/>
  <c r="T22" i="44"/>
  <c r="F215" i="28"/>
  <c r="F30" i="35"/>
  <c r="S36" i="44"/>
  <c r="F211" i="28"/>
  <c r="F26" i="35"/>
  <c r="S32" i="44"/>
  <c r="F207" i="28"/>
  <c r="F22" i="35"/>
  <c r="S28" i="44"/>
  <c r="F203" i="28"/>
  <c r="F18" i="35"/>
  <c r="S24" i="44"/>
  <c r="F216" i="28"/>
  <c r="D14" i="36"/>
  <c r="F61" i="28" s="1"/>
  <c r="Q20" i="45"/>
  <c r="V34" i="44"/>
  <c r="I213" i="28"/>
  <c r="I28" i="35"/>
  <c r="V30" i="44"/>
  <c r="I209" i="28"/>
  <c r="I24" i="35"/>
  <c r="V26" i="44"/>
  <c r="I205" i="28"/>
  <c r="I20" i="35"/>
  <c r="V22" i="44"/>
  <c r="I201" i="28"/>
  <c r="I16" i="35"/>
  <c r="G215" i="28"/>
  <c r="G30" i="35"/>
  <c r="T36" i="44"/>
  <c r="G207" i="28"/>
  <c r="G22" i="35"/>
  <c r="T28" i="44"/>
  <c r="U36" i="44"/>
  <c r="H215" i="28"/>
  <c r="H30" i="35"/>
  <c r="H211" i="28"/>
  <c r="H26" i="35"/>
  <c r="U32" i="44"/>
  <c r="H207" i="28"/>
  <c r="H22" i="35"/>
  <c r="U28" i="44"/>
  <c r="H203" i="28"/>
  <c r="H18" i="35"/>
  <c r="U24" i="44"/>
  <c r="T57" i="43"/>
  <c r="G214" i="28"/>
  <c r="T35" i="44"/>
  <c r="G29" i="35"/>
  <c r="G206" i="28"/>
  <c r="T27" i="44"/>
  <c r="G21" i="35"/>
  <c r="T21" i="44"/>
  <c r="G200" i="28"/>
  <c r="G15" i="35"/>
  <c r="F29" i="35"/>
  <c r="F214" i="28"/>
  <c r="S35" i="44"/>
  <c r="F25" i="35"/>
  <c r="F210" i="28"/>
  <c r="S31" i="44"/>
  <c r="F21" i="35"/>
  <c r="F206" i="28"/>
  <c r="S27" i="44"/>
  <c r="F17" i="35"/>
  <c r="F202" i="28"/>
  <c r="S23" i="44"/>
  <c r="F14" i="35"/>
  <c r="K40" i="44"/>
  <c r="S20" i="44"/>
  <c r="K44" i="44"/>
  <c r="K38" i="44"/>
  <c r="F33" i="35" s="1"/>
  <c r="F58" i="28" s="1"/>
  <c r="K43" i="44"/>
  <c r="F199" i="28"/>
  <c r="K39" i="44"/>
  <c r="F31" i="35" s="1"/>
  <c r="F56" i="28" s="1"/>
  <c r="K41" i="44"/>
  <c r="K42" i="44"/>
  <c r="K37" i="44"/>
  <c r="F32" i="35" s="1"/>
  <c r="F57" i="28" s="1"/>
  <c r="I27" i="35"/>
  <c r="V33" i="44"/>
  <c r="I212" i="28"/>
  <c r="I23" i="35"/>
  <c r="V29" i="44"/>
  <c r="I208" i="28"/>
  <c r="I19" i="35"/>
  <c r="V25" i="44"/>
  <c r="I204" i="28"/>
  <c r="I15" i="35"/>
  <c r="V21" i="44"/>
  <c r="I200" i="28"/>
  <c r="G213" i="28"/>
  <c r="G28" i="35"/>
  <c r="T34" i="44"/>
  <c r="G205" i="28"/>
  <c r="G20" i="35"/>
  <c r="T26" i="44"/>
  <c r="H214" i="28"/>
  <c r="H29" i="35"/>
  <c r="U35" i="44"/>
  <c r="U31" i="44"/>
  <c r="H210" i="28"/>
  <c r="H25" i="35"/>
  <c r="H206" i="28"/>
  <c r="H21" i="35"/>
  <c r="U27" i="44"/>
  <c r="U23" i="44"/>
  <c r="H202" i="28"/>
  <c r="H17" i="35"/>
  <c r="L16" i="39"/>
  <c r="H324" i="28"/>
  <c r="H332" i="28"/>
  <c r="H340" i="28"/>
  <c r="H348" i="28"/>
  <c r="M15" i="38"/>
  <c r="M31" i="38"/>
  <c r="K23" i="37"/>
  <c r="K36" i="37"/>
  <c r="S65" i="43"/>
  <c r="S61" i="43"/>
  <c r="I341" i="28" l="1"/>
  <c r="G260" i="28"/>
  <c r="L42" i="39"/>
  <c r="H342" i="28"/>
  <c r="T61" i="43"/>
  <c r="K14" i="39"/>
  <c r="G189" i="28"/>
  <c r="K28" i="39"/>
  <c r="L41" i="38"/>
  <c r="N63" i="43"/>
  <c r="S63" i="43"/>
  <c r="H270" i="28"/>
  <c r="T65" i="43"/>
  <c r="L20" i="39"/>
  <c r="H16" i="35"/>
  <c r="H302" i="28"/>
  <c r="H346" i="28"/>
  <c r="I327" i="28"/>
  <c r="M27" i="39"/>
  <c r="K43" i="38"/>
  <c r="G297" i="28"/>
  <c r="M43" i="39"/>
  <c r="I343" i="28"/>
  <c r="G223" i="28"/>
  <c r="K16" i="37"/>
  <c r="H286" i="28"/>
  <c r="L32" i="38"/>
  <c r="I331" i="28"/>
  <c r="M31" i="39"/>
  <c r="H336" i="28"/>
  <c r="I345" i="28"/>
  <c r="I321" i="28"/>
  <c r="I198" i="28"/>
  <c r="I35" i="38"/>
  <c r="M48" i="38"/>
  <c r="K28" i="37"/>
  <c r="G235" i="28"/>
  <c r="S35" i="42"/>
  <c r="F29" i="38"/>
  <c r="H334" i="28"/>
  <c r="L34" i="39"/>
  <c r="K20" i="37"/>
  <c r="G227" i="28"/>
  <c r="K27" i="38"/>
  <c r="G281" i="28"/>
  <c r="L30" i="39"/>
  <c r="H330" i="28"/>
  <c r="H201" i="28"/>
  <c r="V41" i="42"/>
  <c r="M35" i="38" s="1"/>
  <c r="G264" i="28"/>
  <c r="V57" i="43"/>
  <c r="J22" i="39"/>
  <c r="M33" i="39"/>
  <c r="I333" i="28"/>
  <c r="H313" i="28"/>
  <c r="L59" i="38"/>
  <c r="K17" i="37"/>
  <c r="H344" i="28"/>
  <c r="S20" i="45"/>
  <c r="G232" i="28"/>
  <c r="M73" i="42"/>
  <c r="M28" i="38"/>
  <c r="I282" i="28"/>
  <c r="L25" i="39"/>
  <c r="H325" i="28"/>
  <c r="L49" i="39"/>
  <c r="H349" i="28"/>
  <c r="I318" i="28"/>
  <c r="M18" i="39"/>
  <c r="I338" i="28"/>
  <c r="M38" i="39"/>
  <c r="K45" i="37"/>
  <c r="G252" i="28"/>
  <c r="G244" i="28"/>
  <c r="K37" i="37"/>
  <c r="F338" i="28"/>
  <c r="J38" i="39"/>
  <c r="L37" i="39"/>
  <c r="H337" i="28"/>
  <c r="L33" i="39"/>
  <c r="H333" i="28"/>
  <c r="L41" i="39"/>
  <c r="H341" i="28"/>
  <c r="L39" i="38"/>
  <c r="H293" i="28"/>
  <c r="H305" i="28"/>
  <c r="L51" i="38"/>
  <c r="K55" i="38"/>
  <c r="G309" i="28"/>
  <c r="F304" i="28"/>
  <c r="J50" i="38"/>
  <c r="F288" i="28"/>
  <c r="J34" i="38"/>
  <c r="F346" i="28"/>
  <c r="J46" i="39"/>
  <c r="N65" i="43"/>
  <c r="N62" i="43"/>
  <c r="K67" i="42"/>
  <c r="F62" i="38" s="1"/>
  <c r="F46" i="28" s="1"/>
  <c r="N59" i="43"/>
  <c r="F37" i="38"/>
  <c r="F138" i="28"/>
  <c r="S43" i="42"/>
  <c r="L17" i="39"/>
  <c r="H317" i="28"/>
  <c r="L19" i="38"/>
  <c r="H273" i="28"/>
  <c r="H285" i="28"/>
  <c r="L31" i="38"/>
  <c r="I326" i="28"/>
  <c r="M26" i="39"/>
  <c r="I346" i="28"/>
  <c r="M46" i="39"/>
  <c r="I298" i="28"/>
  <c r="M44" i="38"/>
  <c r="G277" i="28"/>
  <c r="K23" i="38"/>
  <c r="F314" i="28"/>
  <c r="J14" i="39"/>
  <c r="F330" i="28"/>
  <c r="J30" i="39"/>
  <c r="U35" i="41"/>
  <c r="H83" i="28"/>
  <c r="H29" i="37"/>
  <c r="S22" i="42"/>
  <c r="F117" i="28"/>
  <c r="F16" i="38"/>
  <c r="F31" i="37"/>
  <c r="F85" i="28"/>
  <c r="S37" i="41"/>
  <c r="I156" i="28"/>
  <c r="I55" i="38"/>
  <c r="V61" i="42"/>
  <c r="G121" i="28"/>
  <c r="T26" i="42"/>
  <c r="G20" i="38"/>
  <c r="F52" i="37"/>
  <c r="F106" i="28"/>
  <c r="S58" i="41"/>
  <c r="I30" i="37"/>
  <c r="I84" i="28"/>
  <c r="V36" i="41"/>
  <c r="F20" i="37"/>
  <c r="F74" i="28"/>
  <c r="S26" i="41"/>
  <c r="V24" i="42"/>
  <c r="I18" i="38"/>
  <c r="I119" i="28"/>
  <c r="U43" i="41"/>
  <c r="H91" i="28"/>
  <c r="H37" i="37"/>
  <c r="F32" i="38"/>
  <c r="S38" i="42"/>
  <c r="F133" i="28"/>
  <c r="I87" i="28"/>
  <c r="I33" i="37"/>
  <c r="V39" i="41"/>
  <c r="F43" i="37"/>
  <c r="F97" i="28"/>
  <c r="S49" i="41"/>
  <c r="I75" i="28"/>
  <c r="I21" i="37"/>
  <c r="V27" i="41"/>
  <c r="S49" i="42"/>
  <c r="F144" i="28"/>
  <c r="F43" i="38"/>
  <c r="G168" i="28"/>
  <c r="T27" i="43"/>
  <c r="G21" i="39"/>
  <c r="F17" i="39"/>
  <c r="F164" i="28"/>
  <c r="S23" i="43"/>
  <c r="V57" i="41"/>
  <c r="I51" i="37"/>
  <c r="I105" i="28"/>
  <c r="U52" i="41"/>
  <c r="H100" i="28"/>
  <c r="H46" i="37"/>
  <c r="V41" i="41"/>
  <c r="I35" i="37"/>
  <c r="I89" i="28"/>
  <c r="S31" i="41"/>
  <c r="F25" i="37"/>
  <c r="F79" i="28"/>
  <c r="I150" i="28"/>
  <c r="I49" i="38"/>
  <c r="V55" i="42"/>
  <c r="G134" i="28"/>
  <c r="G33" i="38"/>
  <c r="T39" i="42"/>
  <c r="F198" i="28"/>
  <c r="S57" i="43"/>
  <c r="F51" i="39"/>
  <c r="T25" i="43"/>
  <c r="G166" i="28"/>
  <c r="G19" i="39"/>
  <c r="I52" i="37"/>
  <c r="I106" i="28"/>
  <c r="V58" i="41"/>
  <c r="F96" i="28"/>
  <c r="F42" i="37"/>
  <c r="S48" i="41"/>
  <c r="U37" i="41"/>
  <c r="H85" i="28"/>
  <c r="H31" i="37"/>
  <c r="I20" i="37"/>
  <c r="I74" i="28"/>
  <c r="V26" i="41"/>
  <c r="G157" i="28"/>
  <c r="G56" i="38"/>
  <c r="T62" i="42"/>
  <c r="G143" i="28"/>
  <c r="T48" i="42"/>
  <c r="G42" i="38"/>
  <c r="I21" i="38"/>
  <c r="V27" i="42"/>
  <c r="I122" i="28"/>
  <c r="F178" i="28"/>
  <c r="F31" i="39"/>
  <c r="S37" i="43"/>
  <c r="F33" i="38"/>
  <c r="S39" i="42"/>
  <c r="F134" i="28"/>
  <c r="T54" i="43"/>
  <c r="G48" i="39"/>
  <c r="G195" i="28"/>
  <c r="L36" i="38"/>
  <c r="H290" i="28"/>
  <c r="J21" i="38"/>
  <c r="F275" i="28"/>
  <c r="U51" i="41"/>
  <c r="H99" i="28"/>
  <c r="H45" i="37"/>
  <c r="G146" i="28"/>
  <c r="T51" i="42"/>
  <c r="G45" i="38"/>
  <c r="F47" i="37"/>
  <c r="F101" i="28"/>
  <c r="S53" i="41"/>
  <c r="F153" i="28"/>
  <c r="F52" i="38"/>
  <c r="S58" i="42"/>
  <c r="T42" i="42"/>
  <c r="G36" i="38"/>
  <c r="G137" i="28"/>
  <c r="S66" i="41"/>
  <c r="F114" i="28"/>
  <c r="F60" i="37"/>
  <c r="I38" i="37"/>
  <c r="V44" i="41"/>
  <c r="I92" i="28"/>
  <c r="U23" i="41"/>
  <c r="H71" i="28"/>
  <c r="H17" i="37"/>
  <c r="I135" i="28"/>
  <c r="I34" i="38"/>
  <c r="V40" i="42"/>
  <c r="U59" i="41"/>
  <c r="H107" i="28"/>
  <c r="H53" i="37"/>
  <c r="S62" i="42"/>
  <c r="F157" i="28"/>
  <c r="F56" i="38"/>
  <c r="V55" i="41"/>
  <c r="I103" i="28"/>
  <c r="I49" i="37"/>
  <c r="F51" i="37"/>
  <c r="F105" i="28"/>
  <c r="S57" i="41"/>
  <c r="I83" i="28"/>
  <c r="V35" i="41"/>
  <c r="I29" i="37"/>
  <c r="I53" i="38"/>
  <c r="V59" i="42"/>
  <c r="I154" i="28"/>
  <c r="V23" i="42"/>
  <c r="I17" i="38"/>
  <c r="I118" i="28"/>
  <c r="F29" i="39"/>
  <c r="F176" i="28"/>
  <c r="S35" i="43"/>
  <c r="V61" i="41"/>
  <c r="I55" i="37"/>
  <c r="I109" i="28"/>
  <c r="U56" i="41"/>
  <c r="H104" i="28"/>
  <c r="H50" i="37"/>
  <c r="V45" i="41"/>
  <c r="I93" i="28"/>
  <c r="I39" i="37"/>
  <c r="S35" i="41"/>
  <c r="F29" i="37"/>
  <c r="F83" i="28"/>
  <c r="U24" i="41"/>
  <c r="H72" i="28"/>
  <c r="H18" i="37"/>
  <c r="S61" i="42"/>
  <c r="F55" i="38"/>
  <c r="F156" i="28"/>
  <c r="F41" i="38"/>
  <c r="F142" i="28"/>
  <c r="S47" i="42"/>
  <c r="F121" i="28"/>
  <c r="S26" i="42"/>
  <c r="F20" i="38"/>
  <c r="G194" i="28"/>
  <c r="G47" i="39"/>
  <c r="T53" i="43"/>
  <c r="G162" i="28"/>
  <c r="G15" i="39"/>
  <c r="T21" i="43"/>
  <c r="I56" i="37"/>
  <c r="I110" i="28"/>
  <c r="V62" i="41"/>
  <c r="U57" i="41"/>
  <c r="H105" i="28"/>
  <c r="H51" i="37"/>
  <c r="F46" i="37"/>
  <c r="F100" i="28"/>
  <c r="S52" i="41"/>
  <c r="I40" i="37"/>
  <c r="I94" i="28"/>
  <c r="V46" i="41"/>
  <c r="U41" i="41"/>
  <c r="H89" i="28"/>
  <c r="H35" i="37"/>
  <c r="F84" i="28"/>
  <c r="F30" i="37"/>
  <c r="S36" i="41"/>
  <c r="I24" i="37"/>
  <c r="I78" i="28"/>
  <c r="V30" i="41"/>
  <c r="U25" i="41"/>
  <c r="H73" i="28"/>
  <c r="H19" i="37"/>
  <c r="H14" i="38"/>
  <c r="U20" i="42"/>
  <c r="U69" i="42" s="1"/>
  <c r="M71" i="42"/>
  <c r="H115" i="28"/>
  <c r="I155" i="28"/>
  <c r="I54" i="38"/>
  <c r="V60" i="42"/>
  <c r="V53" i="42"/>
  <c r="I148" i="28"/>
  <c r="I47" i="38"/>
  <c r="G40" i="38"/>
  <c r="T46" i="42"/>
  <c r="G141" i="28"/>
  <c r="S25" i="42"/>
  <c r="F120" i="28"/>
  <c r="F19" i="38"/>
  <c r="F190" i="28"/>
  <c r="S49" i="43"/>
  <c r="F43" i="39"/>
  <c r="F174" i="28"/>
  <c r="S33" i="43"/>
  <c r="F27" i="39"/>
  <c r="I128" i="28"/>
  <c r="I27" i="38"/>
  <c r="V33" i="42"/>
  <c r="T46" i="43"/>
  <c r="G40" i="39"/>
  <c r="G187" i="28"/>
  <c r="M19" i="39"/>
  <c r="I319" i="28"/>
  <c r="F318" i="28"/>
  <c r="J18" i="39"/>
  <c r="K20" i="39"/>
  <c r="G320" i="28"/>
  <c r="G280" i="28"/>
  <c r="K26" i="38"/>
  <c r="T66" i="42"/>
  <c r="K61" i="38" s="1"/>
  <c r="K45" i="28" s="1"/>
  <c r="T69" i="42"/>
  <c r="K73" i="42"/>
  <c r="M66" i="42"/>
  <c r="H61" i="38" s="1"/>
  <c r="H45" i="28" s="1"/>
  <c r="H279" i="28"/>
  <c r="T20" i="41"/>
  <c r="T70" i="41" s="1"/>
  <c r="G68" i="28"/>
  <c r="G14" i="37"/>
  <c r="L72" i="41"/>
  <c r="L67" i="41"/>
  <c r="G62" i="37" s="1"/>
  <c r="G39" i="28" s="1"/>
  <c r="F94" i="28"/>
  <c r="F40" i="37"/>
  <c r="S46" i="41"/>
  <c r="I18" i="37"/>
  <c r="V24" i="41"/>
  <c r="I72" i="28"/>
  <c r="G138" i="28"/>
  <c r="T43" i="42"/>
  <c r="G37" i="38"/>
  <c r="T39" i="43"/>
  <c r="G180" i="28"/>
  <c r="G33" i="39"/>
  <c r="I41" i="37"/>
  <c r="I95" i="28"/>
  <c r="V47" i="41"/>
  <c r="I79" i="28"/>
  <c r="I25" i="37"/>
  <c r="V31" i="41"/>
  <c r="F69" i="28"/>
  <c r="S21" i="41"/>
  <c r="F15" i="37"/>
  <c r="G149" i="28"/>
  <c r="T54" i="42"/>
  <c r="G48" i="38"/>
  <c r="S37" i="42"/>
  <c r="F31" i="38"/>
  <c r="F132" i="28"/>
  <c r="U20" i="43"/>
  <c r="U59" i="43" s="1"/>
  <c r="H161" i="28"/>
  <c r="H14" i="39"/>
  <c r="M58" i="43"/>
  <c r="M64" i="43"/>
  <c r="U63" i="41"/>
  <c r="H111" i="28"/>
  <c r="H57" i="37"/>
  <c r="I46" i="37"/>
  <c r="I100" i="28"/>
  <c r="V52" i="41"/>
  <c r="F90" i="28"/>
  <c r="F36" i="37"/>
  <c r="S42" i="41"/>
  <c r="U31" i="41"/>
  <c r="H79" i="28"/>
  <c r="H25" i="37"/>
  <c r="I14" i="38"/>
  <c r="V20" i="42"/>
  <c r="I115" i="28"/>
  <c r="N68" i="42"/>
  <c r="I60" i="38" s="1"/>
  <c r="I44" i="28" s="1"/>
  <c r="S53" i="42"/>
  <c r="F47" i="38"/>
  <c r="F148" i="28"/>
  <c r="T35" i="42"/>
  <c r="G130" i="28"/>
  <c r="G29" i="38"/>
  <c r="T47" i="43"/>
  <c r="G41" i="39"/>
  <c r="G188" i="28"/>
  <c r="F102" i="28"/>
  <c r="F48" i="37"/>
  <c r="S54" i="41"/>
  <c r="I26" i="37"/>
  <c r="I80" i="28"/>
  <c r="V32" i="41"/>
  <c r="F49" i="38"/>
  <c r="F150" i="28"/>
  <c r="S55" i="42"/>
  <c r="T23" i="43"/>
  <c r="G164" i="28"/>
  <c r="G17" i="39"/>
  <c r="U50" i="41"/>
  <c r="H98" i="28"/>
  <c r="H44" i="37"/>
  <c r="F59" i="37"/>
  <c r="F113" i="28"/>
  <c r="S65" i="41"/>
  <c r="U54" i="41"/>
  <c r="H48" i="37"/>
  <c r="H102" i="28"/>
  <c r="I91" i="28"/>
  <c r="I37" i="37"/>
  <c r="V43" i="41"/>
  <c r="F81" i="28"/>
  <c r="S33" i="41"/>
  <c r="F27" i="37"/>
  <c r="U22" i="41"/>
  <c r="H70" i="28"/>
  <c r="H16" i="37"/>
  <c r="G151" i="28"/>
  <c r="T56" i="42"/>
  <c r="G50" i="38"/>
  <c r="I33" i="38"/>
  <c r="V39" i="42"/>
  <c r="I134" i="28"/>
  <c r="G49" i="39"/>
  <c r="T55" i="43"/>
  <c r="G196" i="28"/>
  <c r="F41" i="39"/>
  <c r="S47" i="43"/>
  <c r="F188" i="28"/>
  <c r="F25" i="39"/>
  <c r="S31" i="43"/>
  <c r="F172" i="28"/>
  <c r="V65" i="41"/>
  <c r="I59" i="37"/>
  <c r="I113" i="28"/>
  <c r="U60" i="41"/>
  <c r="H108" i="28"/>
  <c r="H54" i="37"/>
  <c r="F49" i="37"/>
  <c r="S55" i="41"/>
  <c r="F103" i="28"/>
  <c r="V49" i="41"/>
  <c r="I43" i="37"/>
  <c r="I97" i="28"/>
  <c r="U44" i="41"/>
  <c r="H92" i="28"/>
  <c r="H38" i="37"/>
  <c r="S39" i="41"/>
  <c r="F33" i="37"/>
  <c r="F87" i="28"/>
  <c r="V33" i="41"/>
  <c r="I27" i="37"/>
  <c r="I81" i="28"/>
  <c r="U28" i="41"/>
  <c r="H76" i="28"/>
  <c r="H22" i="37"/>
  <c r="S23" i="41"/>
  <c r="F17" i="37"/>
  <c r="F71" i="28"/>
  <c r="G160" i="28"/>
  <c r="T65" i="42"/>
  <c r="G59" i="38"/>
  <c r="G154" i="28"/>
  <c r="T59" i="42"/>
  <c r="G53" i="38"/>
  <c r="T52" i="42"/>
  <c r="G147" i="28"/>
  <c r="G46" i="38"/>
  <c r="I139" i="28"/>
  <c r="V44" i="42"/>
  <c r="I38" i="38"/>
  <c r="F28" i="38"/>
  <c r="F129" i="28"/>
  <c r="S34" i="42"/>
  <c r="G17" i="38"/>
  <c r="G118" i="28"/>
  <c r="T23" i="42"/>
  <c r="G190" i="28"/>
  <c r="G43" i="39"/>
  <c r="T49" i="43"/>
  <c r="T33" i="43"/>
  <c r="G27" i="39"/>
  <c r="G174" i="28"/>
  <c r="I60" i="37"/>
  <c r="V66" i="41"/>
  <c r="I114" i="28"/>
  <c r="U61" i="41"/>
  <c r="H109" i="28"/>
  <c r="H55" i="37"/>
  <c r="F104" i="28"/>
  <c r="S56" i="41"/>
  <c r="F50" i="37"/>
  <c r="I44" i="37"/>
  <c r="I98" i="28"/>
  <c r="V50" i="41"/>
  <c r="U45" i="41"/>
  <c r="H93" i="28"/>
  <c r="H39" i="37"/>
  <c r="F88" i="28"/>
  <c r="F34" i="37"/>
  <c r="S40" i="41"/>
  <c r="I28" i="37"/>
  <c r="V34" i="41"/>
  <c r="I82" i="28"/>
  <c r="U29" i="41"/>
  <c r="H77" i="28"/>
  <c r="H23" i="37"/>
  <c r="F18" i="37"/>
  <c r="F72" i="28"/>
  <c r="S24" i="41"/>
  <c r="S65" i="42"/>
  <c r="F59" i="38"/>
  <c r="F160" i="28"/>
  <c r="F53" i="38"/>
  <c r="S59" i="42"/>
  <c r="F154" i="28"/>
  <c r="I146" i="28"/>
  <c r="I45" i="38"/>
  <c r="V51" i="42"/>
  <c r="I37" i="38"/>
  <c r="I138" i="28"/>
  <c r="V43" i="42"/>
  <c r="S33" i="42"/>
  <c r="F128" i="28"/>
  <c r="F27" i="38"/>
  <c r="G117" i="28"/>
  <c r="G16" i="38"/>
  <c r="T22" i="42"/>
  <c r="F186" i="28"/>
  <c r="F39" i="39"/>
  <c r="S45" i="43"/>
  <c r="F170" i="28"/>
  <c r="F23" i="39"/>
  <c r="S29" i="43"/>
  <c r="G123" i="28"/>
  <c r="T28" i="42"/>
  <c r="G22" i="38"/>
  <c r="T38" i="43"/>
  <c r="G179" i="28"/>
  <c r="G32" i="39"/>
  <c r="L20" i="38"/>
  <c r="H274" i="28"/>
  <c r="L52" i="38"/>
  <c r="H306" i="28"/>
  <c r="I323" i="28"/>
  <c r="M23" i="39"/>
  <c r="M35" i="39"/>
  <c r="I335" i="28"/>
  <c r="G316" i="28"/>
  <c r="K16" i="39"/>
  <c r="I50" i="37"/>
  <c r="V56" i="41"/>
  <c r="I104" i="28"/>
  <c r="G153" i="28"/>
  <c r="G52" i="38"/>
  <c r="T58" i="42"/>
  <c r="U58" i="41"/>
  <c r="H52" i="37"/>
  <c r="H106" i="28"/>
  <c r="U26" i="41"/>
  <c r="H20" i="37"/>
  <c r="H74" i="28"/>
  <c r="G142" i="28"/>
  <c r="T47" i="42"/>
  <c r="G41" i="38"/>
  <c r="T35" i="43"/>
  <c r="G176" i="28"/>
  <c r="G29" i="39"/>
  <c r="U47" i="41"/>
  <c r="H95" i="28"/>
  <c r="H41" i="37"/>
  <c r="T60" i="42"/>
  <c r="G155" i="28"/>
  <c r="G54" i="38"/>
  <c r="S46" i="42"/>
  <c r="F40" i="38"/>
  <c r="F141" i="28"/>
  <c r="I58" i="37"/>
  <c r="I112" i="28"/>
  <c r="V64" i="41"/>
  <c r="F16" i="37"/>
  <c r="F70" i="28"/>
  <c r="S22" i="41"/>
  <c r="F55" i="37"/>
  <c r="S61" i="41"/>
  <c r="F109" i="28"/>
  <c r="I107" i="28"/>
  <c r="I53" i="37"/>
  <c r="V59" i="41"/>
  <c r="U38" i="41"/>
  <c r="H86" i="28"/>
  <c r="H32" i="37"/>
  <c r="S63" i="42"/>
  <c r="F158" i="28"/>
  <c r="F57" i="38"/>
  <c r="S29" i="42"/>
  <c r="F124" i="28"/>
  <c r="F23" i="38"/>
  <c r="F33" i="39"/>
  <c r="S39" i="43"/>
  <c r="F180" i="28"/>
  <c r="F57" i="37"/>
  <c r="S63" i="41"/>
  <c r="F111" i="28"/>
  <c r="F41" i="37"/>
  <c r="S47" i="41"/>
  <c r="F95" i="28"/>
  <c r="U36" i="41"/>
  <c r="H84" i="28"/>
  <c r="H30" i="37"/>
  <c r="V25" i="41"/>
  <c r="I19" i="37"/>
  <c r="I73" i="28"/>
  <c r="V62" i="42"/>
  <c r="I56" i="38"/>
  <c r="I157" i="28"/>
  <c r="I143" i="28"/>
  <c r="I42" i="38"/>
  <c r="V48" i="42"/>
  <c r="V28" i="42"/>
  <c r="I123" i="28"/>
  <c r="I22" i="38"/>
  <c r="G182" i="28"/>
  <c r="G35" i="39"/>
  <c r="T41" i="43"/>
  <c r="F112" i="28"/>
  <c r="S64" i="41"/>
  <c r="F58" i="37"/>
  <c r="U53" i="41"/>
  <c r="H101" i="28"/>
  <c r="H47" i="37"/>
  <c r="I36" i="37"/>
  <c r="I90" i="28"/>
  <c r="V42" i="41"/>
  <c r="F80" i="28"/>
  <c r="F26" i="37"/>
  <c r="S32" i="41"/>
  <c r="U21" i="41"/>
  <c r="H69" i="28"/>
  <c r="H15" i="37"/>
  <c r="G49" i="38"/>
  <c r="T55" i="42"/>
  <c r="G150" i="28"/>
  <c r="G133" i="28"/>
  <c r="G32" i="38"/>
  <c r="T38" i="42"/>
  <c r="F194" i="28"/>
  <c r="F47" i="39"/>
  <c r="S53" i="43"/>
  <c r="F162" i="28"/>
  <c r="F15" i="39"/>
  <c r="S21" i="43"/>
  <c r="F14" i="36"/>
  <c r="H61" i="28" s="1"/>
  <c r="F78" i="28"/>
  <c r="F24" i="37"/>
  <c r="S30" i="41"/>
  <c r="F49" i="39"/>
  <c r="S55" i="43"/>
  <c r="F196" i="28"/>
  <c r="U34" i="41"/>
  <c r="H28" i="37"/>
  <c r="H82" i="28"/>
  <c r="V23" i="41"/>
  <c r="I71" i="28"/>
  <c r="I17" i="37"/>
  <c r="S21" i="42"/>
  <c r="F116" i="28"/>
  <c r="F15" i="38"/>
  <c r="U55" i="41"/>
  <c r="H103" i="28"/>
  <c r="H49" i="37"/>
  <c r="F82" i="28"/>
  <c r="F28" i="37"/>
  <c r="S34" i="41"/>
  <c r="V56" i="42"/>
  <c r="I151" i="28"/>
  <c r="I50" i="38"/>
  <c r="V20" i="43"/>
  <c r="V64" i="43" s="1"/>
  <c r="I161" i="28"/>
  <c r="I14" i="39"/>
  <c r="N61" i="43"/>
  <c r="F86" i="28"/>
  <c r="F32" i="37"/>
  <c r="S38" i="41"/>
  <c r="T27" i="42"/>
  <c r="G122" i="28"/>
  <c r="G21" i="38"/>
  <c r="F68" i="28"/>
  <c r="S20" i="41"/>
  <c r="K73" i="41"/>
  <c r="K68" i="41"/>
  <c r="F63" i="37" s="1"/>
  <c r="F40" i="28" s="1"/>
  <c r="F14" i="37"/>
  <c r="K72" i="41"/>
  <c r="K67" i="41"/>
  <c r="F62" i="37" s="1"/>
  <c r="F39" i="28" s="1"/>
  <c r="K70" i="41"/>
  <c r="K69" i="41"/>
  <c r="F61" i="37" s="1"/>
  <c r="F38" i="28" s="1"/>
  <c r="K74" i="41"/>
  <c r="K71" i="41"/>
  <c r="U46" i="41"/>
  <c r="H40" i="37"/>
  <c r="H94" i="28"/>
  <c r="F73" i="28"/>
  <c r="F19" i="37"/>
  <c r="S25" i="41"/>
  <c r="S45" i="42"/>
  <c r="F39" i="38"/>
  <c r="F140" i="28"/>
  <c r="F45" i="39"/>
  <c r="S51" i="43"/>
  <c r="F192" i="28"/>
  <c r="N74" i="41"/>
  <c r="I14" i="37"/>
  <c r="I68" i="28"/>
  <c r="V20" i="41"/>
  <c r="N67" i="41"/>
  <c r="I62" i="37" s="1"/>
  <c r="I39" i="28" s="1"/>
  <c r="N71" i="41"/>
  <c r="N68" i="41"/>
  <c r="I63" i="37" s="1"/>
  <c r="I40" i="28" s="1"/>
  <c r="N72" i="41"/>
  <c r="N70" i="41"/>
  <c r="N69" i="41"/>
  <c r="I61" i="37" s="1"/>
  <c r="I38" i="28" s="1"/>
  <c r="N73" i="41"/>
  <c r="F45" i="37"/>
  <c r="F99" i="28"/>
  <c r="S51" i="41"/>
  <c r="U40" i="41"/>
  <c r="H88" i="28"/>
  <c r="H34" i="37"/>
  <c r="V29" i="41"/>
  <c r="I23" i="37"/>
  <c r="I77" i="28"/>
  <c r="S20" i="42"/>
  <c r="S68" i="42" s="1"/>
  <c r="J60" i="38" s="1"/>
  <c r="J44" i="28" s="1"/>
  <c r="F14" i="38"/>
  <c r="F115" i="28"/>
  <c r="K66" i="42"/>
  <c r="F61" i="38" s="1"/>
  <c r="F45" i="28" s="1"/>
  <c r="K71" i="42"/>
  <c r="F149" i="28"/>
  <c r="F48" i="38"/>
  <c r="S54" i="42"/>
  <c r="I131" i="28"/>
  <c r="V36" i="42"/>
  <c r="I30" i="38"/>
  <c r="G178" i="28"/>
  <c r="G31" i="39"/>
  <c r="T37" i="43"/>
  <c r="I29" i="38"/>
  <c r="I130" i="28"/>
  <c r="V35" i="42"/>
  <c r="K70" i="42"/>
  <c r="N58" i="43"/>
  <c r="K68" i="42"/>
  <c r="F60" i="38" s="1"/>
  <c r="F44" i="28" s="1"/>
  <c r="M70" i="42"/>
  <c r="F110" i="28"/>
  <c r="F56" i="37"/>
  <c r="S62" i="41"/>
  <c r="I34" i="37"/>
  <c r="V40" i="41"/>
  <c r="I88" i="28"/>
  <c r="I159" i="28"/>
  <c r="V64" i="42"/>
  <c r="I58" i="38"/>
  <c r="I127" i="28"/>
  <c r="I26" i="38"/>
  <c r="V32" i="42"/>
  <c r="I111" i="28"/>
  <c r="I57" i="37"/>
  <c r="V63" i="41"/>
  <c r="U42" i="41"/>
  <c r="H36" i="37"/>
  <c r="H90" i="28"/>
  <c r="S29" i="41"/>
  <c r="F77" i="28"/>
  <c r="F23" i="37"/>
  <c r="T64" i="42"/>
  <c r="G58" i="38"/>
  <c r="G159" i="28"/>
  <c r="S51" i="42"/>
  <c r="F146" i="28"/>
  <c r="F45" i="38"/>
  <c r="I25" i="38"/>
  <c r="I126" i="28"/>
  <c r="V31" i="42"/>
  <c r="G192" i="28"/>
  <c r="T51" i="43"/>
  <c r="G45" i="39"/>
  <c r="I54" i="37"/>
  <c r="I108" i="28"/>
  <c r="V60" i="41"/>
  <c r="S50" i="41"/>
  <c r="F98" i="28"/>
  <c r="F44" i="37"/>
  <c r="U39" i="41"/>
  <c r="H87" i="28"/>
  <c r="H33" i="37"/>
  <c r="I22" i="37"/>
  <c r="I76" i="28"/>
  <c r="V28" i="41"/>
  <c r="G158" i="28"/>
  <c r="G57" i="38"/>
  <c r="T63" i="42"/>
  <c r="V49" i="42"/>
  <c r="I43" i="38"/>
  <c r="I144" i="28"/>
  <c r="S30" i="42"/>
  <c r="F125" i="28"/>
  <c r="F24" i="38"/>
  <c r="G172" i="28"/>
  <c r="G25" i="39"/>
  <c r="T31" i="43"/>
  <c r="I42" i="37"/>
  <c r="I96" i="28"/>
  <c r="V48" i="41"/>
  <c r="U27" i="41"/>
  <c r="H75" i="28"/>
  <c r="H21" i="37"/>
  <c r="I142" i="28"/>
  <c r="I41" i="38"/>
  <c r="V47" i="42"/>
  <c r="U66" i="41"/>
  <c r="H114" i="28"/>
  <c r="H60" i="37"/>
  <c r="S45" i="41"/>
  <c r="F93" i="28"/>
  <c r="F39" i="37"/>
  <c r="U62" i="41"/>
  <c r="H56" i="37"/>
  <c r="H110" i="28"/>
  <c r="I99" i="28"/>
  <c r="V51" i="41"/>
  <c r="I45" i="37"/>
  <c r="F89" i="28"/>
  <c r="F35" i="37"/>
  <c r="S41" i="41"/>
  <c r="U30" i="41"/>
  <c r="H24" i="37"/>
  <c r="H78" i="28"/>
  <c r="I160" i="28"/>
  <c r="I59" i="38"/>
  <c r="V65" i="42"/>
  <c r="I46" i="38"/>
  <c r="V52" i="42"/>
  <c r="I147" i="28"/>
  <c r="G129" i="28"/>
  <c r="G28" i="38"/>
  <c r="T34" i="42"/>
  <c r="T43" i="43"/>
  <c r="G184" i="28"/>
  <c r="G37" i="39"/>
  <c r="F37" i="39"/>
  <c r="F184" i="28"/>
  <c r="S43" i="43"/>
  <c r="F21" i="39"/>
  <c r="F168" i="28"/>
  <c r="S27" i="43"/>
  <c r="U64" i="41"/>
  <c r="H112" i="28"/>
  <c r="H58" i="37"/>
  <c r="F53" i="37"/>
  <c r="F107" i="28"/>
  <c r="S59" i="41"/>
  <c r="V53" i="41"/>
  <c r="I101" i="28"/>
  <c r="I47" i="37"/>
  <c r="U48" i="41"/>
  <c r="H96" i="28"/>
  <c r="H42" i="37"/>
  <c r="S43" i="41"/>
  <c r="F37" i="37"/>
  <c r="F91" i="28"/>
  <c r="V37" i="41"/>
  <c r="I85" i="28"/>
  <c r="I31" i="37"/>
  <c r="U32" i="41"/>
  <c r="H80" i="28"/>
  <c r="H26" i="37"/>
  <c r="S27" i="41"/>
  <c r="F21" i="37"/>
  <c r="F75" i="28"/>
  <c r="V21" i="41"/>
  <c r="I69" i="28"/>
  <c r="I15" i="37"/>
  <c r="S64" i="42"/>
  <c r="F58" i="38"/>
  <c r="F159" i="28"/>
  <c r="V57" i="42"/>
  <c r="I152" i="28"/>
  <c r="I51" i="38"/>
  <c r="G145" i="28"/>
  <c r="G44" i="38"/>
  <c r="T50" i="42"/>
  <c r="F137" i="28"/>
  <c r="S42" i="42"/>
  <c r="F36" i="38"/>
  <c r="T31" i="42"/>
  <c r="G126" i="28"/>
  <c r="G25" i="38"/>
  <c r="T45" i="43"/>
  <c r="G186" i="28"/>
  <c r="G39" i="39"/>
  <c r="G23" i="39"/>
  <c r="T29" i="43"/>
  <c r="G170" i="28"/>
  <c r="U65" i="41"/>
  <c r="H113" i="28"/>
  <c r="H59" i="37"/>
  <c r="F54" i="37"/>
  <c r="F108" i="28"/>
  <c r="S60" i="41"/>
  <c r="I48" i="37"/>
  <c r="I102" i="28"/>
  <c r="V54" i="41"/>
  <c r="U49" i="41"/>
  <c r="H97" i="28"/>
  <c r="H43" i="37"/>
  <c r="F92" i="28"/>
  <c r="F38" i="37"/>
  <c r="S44" i="41"/>
  <c r="I32" i="37"/>
  <c r="I86" i="28"/>
  <c r="V38" i="41"/>
  <c r="U33" i="41"/>
  <c r="H81" i="28"/>
  <c r="H27" i="37"/>
  <c r="F76" i="28"/>
  <c r="F22" i="37"/>
  <c r="S28" i="41"/>
  <c r="I16" i="37"/>
  <c r="I70" i="28"/>
  <c r="V22" i="41"/>
  <c r="I57" i="38"/>
  <c r="I158" i="28"/>
  <c r="V63" i="42"/>
  <c r="S57" i="42"/>
  <c r="F51" i="38"/>
  <c r="F152" i="28"/>
  <c r="F44" i="38"/>
  <c r="S50" i="42"/>
  <c r="F145" i="28"/>
  <c r="S41" i="42"/>
  <c r="F35" i="38"/>
  <c r="F136" i="28"/>
  <c r="G125" i="28"/>
  <c r="G24" i="38"/>
  <c r="T30" i="42"/>
  <c r="I50" i="39"/>
  <c r="V56" i="43"/>
  <c r="I197" i="28"/>
  <c r="F182" i="28"/>
  <c r="S41" i="43"/>
  <c r="F35" i="39"/>
  <c r="F166" i="28"/>
  <c r="S25" i="43"/>
  <c r="F19" i="39"/>
  <c r="M67" i="42"/>
  <c r="H62" i="38" s="1"/>
  <c r="H46" i="28" s="1"/>
  <c r="F118" i="28"/>
  <c r="F17" i="38"/>
  <c r="S23" i="42"/>
  <c r="G171" i="28"/>
  <c r="G24" i="39"/>
  <c r="T30" i="43"/>
  <c r="M39" i="39"/>
  <c r="I339" i="28"/>
  <c r="F320" i="28"/>
  <c r="J20" i="39"/>
  <c r="K30" i="39"/>
  <c r="G330" i="28"/>
  <c r="J17" i="35"/>
  <c r="F355" i="28"/>
  <c r="H364" i="28"/>
  <c r="L26" i="35"/>
  <c r="M24" i="35"/>
  <c r="I362" i="28"/>
  <c r="F368" i="28"/>
  <c r="J30" i="35"/>
  <c r="I336" i="28"/>
  <c r="M36" i="39"/>
  <c r="M23" i="38"/>
  <c r="I277" i="28"/>
  <c r="G222" i="28"/>
  <c r="K15" i="37"/>
  <c r="J42" i="39"/>
  <c r="F342" i="28"/>
  <c r="I293" i="28"/>
  <c r="M39" i="38"/>
  <c r="H280" i="28"/>
  <c r="L26" i="38"/>
  <c r="G364" i="28"/>
  <c r="K26" i="35"/>
  <c r="I356" i="28"/>
  <c r="M18" i="35"/>
  <c r="G357" i="28"/>
  <c r="K19" i="35"/>
  <c r="G245" i="28"/>
  <c r="K38" i="37"/>
  <c r="F357" i="28"/>
  <c r="J19" i="35"/>
  <c r="J50" i="39"/>
  <c r="F350" i="28"/>
  <c r="H276" i="28"/>
  <c r="L22" i="38"/>
  <c r="G233" i="28"/>
  <c r="K26" i="37"/>
  <c r="J30" i="38"/>
  <c r="F284" i="28"/>
  <c r="F348" i="28"/>
  <c r="J48" i="39"/>
  <c r="T62" i="43"/>
  <c r="S58" i="43"/>
  <c r="H355" i="28"/>
  <c r="L17" i="35"/>
  <c r="G351" i="28"/>
  <c r="K51" i="39"/>
  <c r="G368" i="28"/>
  <c r="K30" i="35"/>
  <c r="I358" i="28"/>
  <c r="M20" i="35"/>
  <c r="M48" i="39"/>
  <c r="I348" i="28"/>
  <c r="M16" i="39"/>
  <c r="I316" i="28"/>
  <c r="J28" i="35"/>
  <c r="F366" i="28"/>
  <c r="G261" i="28"/>
  <c r="K54" i="37"/>
  <c r="G229" i="28"/>
  <c r="K22" i="37"/>
  <c r="K51" i="38"/>
  <c r="G305" i="28"/>
  <c r="H323" i="28"/>
  <c r="L23" i="39"/>
  <c r="G226" i="28"/>
  <c r="K19" i="37"/>
  <c r="H365" i="28"/>
  <c r="L27" i="35"/>
  <c r="I355" i="28"/>
  <c r="M17" i="35"/>
  <c r="I367" i="28"/>
  <c r="M29" i="35"/>
  <c r="K39" i="37"/>
  <c r="G246" i="28"/>
  <c r="K42" i="37"/>
  <c r="G249" i="28"/>
  <c r="G272" i="28"/>
  <c r="K18" i="38"/>
  <c r="K26" i="39"/>
  <c r="G326" i="28"/>
  <c r="G355" i="28"/>
  <c r="K17" i="35"/>
  <c r="G369" i="28"/>
  <c r="I14" i="36"/>
  <c r="K61" i="28" s="1"/>
  <c r="I369" i="28"/>
  <c r="K14" i="36"/>
  <c r="M61" i="28" s="1"/>
  <c r="G365" i="28"/>
  <c r="K27" i="35"/>
  <c r="K35" i="38"/>
  <c r="G289" i="28"/>
  <c r="T59" i="43"/>
  <c r="T63" i="43"/>
  <c r="S59" i="43"/>
  <c r="V70" i="42"/>
  <c r="T72" i="42"/>
  <c r="H328" i="28"/>
  <c r="H359" i="28"/>
  <c r="L21" i="35"/>
  <c r="G366" i="28"/>
  <c r="K28" i="35"/>
  <c r="I353" i="28"/>
  <c r="M15" i="35"/>
  <c r="F363" i="28"/>
  <c r="J25" i="35"/>
  <c r="G353" i="28"/>
  <c r="K15" i="35"/>
  <c r="H356" i="28"/>
  <c r="L18" i="35"/>
  <c r="G360" i="28"/>
  <c r="K22" i="35"/>
  <c r="I354" i="28"/>
  <c r="M16" i="35"/>
  <c r="F360" i="28"/>
  <c r="J22" i="35"/>
  <c r="I344" i="28"/>
  <c r="M44" i="39"/>
  <c r="I328" i="28"/>
  <c r="M28" i="39"/>
  <c r="K47" i="37"/>
  <c r="G254" i="28"/>
  <c r="G269" i="28"/>
  <c r="K15" i="38"/>
  <c r="F326" i="28"/>
  <c r="J26" i="39"/>
  <c r="H300" i="28"/>
  <c r="L46" i="38"/>
  <c r="H358" i="28"/>
  <c r="L20" i="35"/>
  <c r="L28" i="35"/>
  <c r="H366" i="28"/>
  <c r="F358" i="28"/>
  <c r="J20" i="35"/>
  <c r="K14" i="38"/>
  <c r="T71" i="42"/>
  <c r="G268" i="28"/>
  <c r="T67" i="42"/>
  <c r="K62" i="38" s="1"/>
  <c r="K46" i="28" s="1"/>
  <c r="G350" i="28"/>
  <c r="K50" i="39"/>
  <c r="L51" i="39"/>
  <c r="H351" i="28"/>
  <c r="L35" i="39"/>
  <c r="H335" i="28"/>
  <c r="H315" i="28"/>
  <c r="L15" i="39"/>
  <c r="K30" i="38"/>
  <c r="G284" i="28"/>
  <c r="K44" i="39"/>
  <c r="G344" i="28"/>
  <c r="H361" i="28"/>
  <c r="L23" i="35"/>
  <c r="F365" i="28"/>
  <c r="J27" i="35"/>
  <c r="G363" i="28"/>
  <c r="K25" i="35"/>
  <c r="M20" i="38"/>
  <c r="I274" i="28"/>
  <c r="J34" i="39"/>
  <c r="F334" i="28"/>
  <c r="L24" i="35"/>
  <c r="H362" i="28"/>
  <c r="I368" i="28"/>
  <c r="M30" i="35"/>
  <c r="K34" i="37"/>
  <c r="G241" i="28"/>
  <c r="K19" i="38"/>
  <c r="G273" i="28"/>
  <c r="J32" i="39"/>
  <c r="F332" i="28"/>
  <c r="J16" i="39"/>
  <c r="F316" i="28"/>
  <c r="H367" i="28"/>
  <c r="L29" i="35"/>
  <c r="I361" i="28"/>
  <c r="M23" i="35"/>
  <c r="G359" i="28"/>
  <c r="K21" i="35"/>
  <c r="F369" i="28"/>
  <c r="H14" i="36"/>
  <c r="J61" i="28" s="1"/>
  <c r="K23" i="35"/>
  <c r="G361" i="28"/>
  <c r="I320" i="28"/>
  <c r="M20" i="39"/>
  <c r="G262" i="28"/>
  <c r="K55" i="37"/>
  <c r="J26" i="38"/>
  <c r="F280" i="28"/>
  <c r="H343" i="28"/>
  <c r="L43" i="39"/>
  <c r="H327" i="28"/>
  <c r="L27" i="39"/>
  <c r="L15" i="35"/>
  <c r="H353" i="28"/>
  <c r="I352" i="28"/>
  <c r="M14" i="35"/>
  <c r="V42" i="44"/>
  <c r="V38" i="44"/>
  <c r="M33" i="35" s="1"/>
  <c r="M58" i="28" s="1"/>
  <c r="V44" i="44"/>
  <c r="V39" i="44"/>
  <c r="M31" i="35" s="1"/>
  <c r="M56" i="28" s="1"/>
  <c r="V41" i="44"/>
  <c r="V43" i="44"/>
  <c r="V37" i="44"/>
  <c r="M32" i="35" s="1"/>
  <c r="M57" i="28" s="1"/>
  <c r="V40" i="44"/>
  <c r="K43" i="37"/>
  <c r="G250" i="28"/>
  <c r="J24" i="39"/>
  <c r="F324" i="28"/>
  <c r="T58" i="43"/>
  <c r="S62" i="43"/>
  <c r="H369" i="28"/>
  <c r="J14" i="36"/>
  <c r="L61" i="28" s="1"/>
  <c r="I357" i="28"/>
  <c r="M19" i="35"/>
  <c r="F352" i="28"/>
  <c r="J14" i="35"/>
  <c r="S41" i="44"/>
  <c r="S44" i="44"/>
  <c r="S40" i="44"/>
  <c r="S37" i="44"/>
  <c r="J32" i="35" s="1"/>
  <c r="J57" i="28" s="1"/>
  <c r="S39" i="44"/>
  <c r="J31" i="35" s="1"/>
  <c r="J56" i="28" s="1"/>
  <c r="S38" i="44"/>
  <c r="J33" i="35" s="1"/>
  <c r="J58" i="28" s="1"/>
  <c r="S43" i="44"/>
  <c r="S42" i="44"/>
  <c r="F367" i="28"/>
  <c r="J29" i="35"/>
  <c r="H360" i="28"/>
  <c r="L22" i="35"/>
  <c r="H368" i="28"/>
  <c r="L30" i="35"/>
  <c r="F364" i="28"/>
  <c r="J26" i="35"/>
  <c r="M32" i="39"/>
  <c r="I332" i="28"/>
  <c r="G285" i="28"/>
  <c r="K31" i="38"/>
  <c r="H308" i="28"/>
  <c r="L54" i="38"/>
  <c r="H272" i="28"/>
  <c r="L18" i="38"/>
  <c r="H339" i="28"/>
  <c r="L39" i="39"/>
  <c r="I273" i="28"/>
  <c r="M19" i="38"/>
  <c r="K36" i="39"/>
  <c r="G336" i="28"/>
  <c r="K24" i="35"/>
  <c r="G362" i="28"/>
  <c r="F353" i="28"/>
  <c r="J15" i="35"/>
  <c r="G234" i="28"/>
  <c r="K27" i="37"/>
  <c r="T60" i="43"/>
  <c r="T64" i="43"/>
  <c r="S60" i="43"/>
  <c r="S64" i="43"/>
  <c r="F279" i="28"/>
  <c r="T73" i="42"/>
  <c r="T68" i="42"/>
  <c r="K60" i="38" s="1"/>
  <c r="K44" i="28" s="1"/>
  <c r="K18" i="39"/>
  <c r="H363" i="28"/>
  <c r="L25" i="35"/>
  <c r="K20" i="35"/>
  <c r="G358" i="28"/>
  <c r="I365" i="28"/>
  <c r="M27" i="35"/>
  <c r="F359" i="28"/>
  <c r="J21" i="35"/>
  <c r="G367" i="28"/>
  <c r="K29" i="35"/>
  <c r="I366" i="28"/>
  <c r="M28" i="35"/>
  <c r="F356" i="28"/>
  <c r="J18" i="35"/>
  <c r="K16" i="35"/>
  <c r="G354" i="28"/>
  <c r="L14" i="35"/>
  <c r="H352" i="28"/>
  <c r="U42" i="44"/>
  <c r="U38" i="44"/>
  <c r="L33" i="35" s="1"/>
  <c r="L58" i="28" s="1"/>
  <c r="U41" i="44"/>
  <c r="U44" i="44"/>
  <c r="U37" i="44"/>
  <c r="L32" i="35" s="1"/>
  <c r="L57" i="28" s="1"/>
  <c r="U40" i="44"/>
  <c r="U39" i="44"/>
  <c r="L31" i="35" s="1"/>
  <c r="L56" i="28" s="1"/>
  <c r="U43" i="44"/>
  <c r="M40" i="39"/>
  <c r="I340" i="28"/>
  <c r="M24" i="39"/>
  <c r="I324" i="28"/>
  <c r="K30" i="37"/>
  <c r="G237" i="28"/>
  <c r="F296" i="28"/>
  <c r="J42" i="38"/>
  <c r="H292" i="28"/>
  <c r="L38" i="38"/>
  <c r="I364" i="28"/>
  <c r="M26" i="35"/>
  <c r="F354" i="28"/>
  <c r="J16" i="35"/>
  <c r="F340" i="28"/>
  <c r="J40" i="39"/>
  <c r="H347" i="28"/>
  <c r="L47" i="39"/>
  <c r="H331" i="28"/>
  <c r="L31" i="39"/>
  <c r="M51" i="39"/>
  <c r="I351" i="28"/>
  <c r="H357" i="28"/>
  <c r="L19" i="35"/>
  <c r="K14" i="35"/>
  <c r="G352" i="28"/>
  <c r="T42" i="44"/>
  <c r="T38" i="44"/>
  <c r="K33" i="35" s="1"/>
  <c r="K58" i="28" s="1"/>
  <c r="T41" i="44"/>
  <c r="T37" i="44"/>
  <c r="K32" i="35" s="1"/>
  <c r="K57" i="28" s="1"/>
  <c r="T40" i="44"/>
  <c r="T44" i="44"/>
  <c r="T43" i="44"/>
  <c r="T39" i="44"/>
  <c r="K31" i="35" s="1"/>
  <c r="K56" i="28" s="1"/>
  <c r="I359" i="28"/>
  <c r="M21" i="35"/>
  <c r="I363" i="28"/>
  <c r="M25" i="35"/>
  <c r="F361" i="28"/>
  <c r="J23" i="35"/>
  <c r="G356" i="28"/>
  <c r="K18" i="35"/>
  <c r="G301" i="28"/>
  <c r="K47" i="38"/>
  <c r="H284" i="28"/>
  <c r="L30" i="38"/>
  <c r="G288" i="28"/>
  <c r="K34" i="38"/>
  <c r="H354" i="28"/>
  <c r="L16" i="35"/>
  <c r="I360" i="28"/>
  <c r="M22" i="35"/>
  <c r="F362" i="28"/>
  <c r="J24" i="35"/>
  <c r="H310" i="28"/>
  <c r="L56" i="38"/>
  <c r="F300" i="28"/>
  <c r="J46" i="38"/>
  <c r="G14" i="25"/>
  <c r="G8" i="25"/>
  <c r="G14" i="15"/>
  <c r="G8" i="15"/>
  <c r="G15" i="14"/>
  <c r="G14" i="14"/>
  <c r="G14" i="7"/>
  <c r="G8" i="14"/>
  <c r="G8" i="7"/>
  <c r="G9" i="6"/>
  <c r="G9" i="15" l="1"/>
  <c r="G10" i="6"/>
  <c r="G9" i="25"/>
  <c r="G10" i="25" s="1"/>
  <c r="V60" i="43"/>
  <c r="S71" i="42"/>
  <c r="T71" i="41"/>
  <c r="U63" i="43"/>
  <c r="U60" i="43"/>
  <c r="I289" i="28"/>
  <c r="T69" i="41"/>
  <c r="K61" i="37" s="1"/>
  <c r="K38" i="28" s="1"/>
  <c r="V59" i="43"/>
  <c r="T68" i="41"/>
  <c r="K63" i="37" s="1"/>
  <c r="K40" i="28" s="1"/>
  <c r="V62" i="43"/>
  <c r="U58" i="43"/>
  <c r="F283" i="28"/>
  <c r="J29" i="38"/>
  <c r="V58" i="43"/>
  <c r="T74" i="41"/>
  <c r="V63" i="43"/>
  <c r="T72" i="41"/>
  <c r="U62" i="43"/>
  <c r="J37" i="38"/>
  <c r="F291" i="28"/>
  <c r="U64" i="43"/>
  <c r="G9" i="7"/>
  <c r="G16" i="27"/>
  <c r="F15" i="20"/>
  <c r="G9" i="14"/>
  <c r="F289" i="28"/>
  <c r="J35" i="38"/>
  <c r="I255" i="28"/>
  <c r="M48" i="37"/>
  <c r="H265" i="28"/>
  <c r="L58" i="37"/>
  <c r="L60" i="37"/>
  <c r="H267" i="28"/>
  <c r="M57" i="37"/>
  <c r="I264" i="28"/>
  <c r="G331" i="28"/>
  <c r="K31" i="39"/>
  <c r="M23" i="37"/>
  <c r="I230" i="28"/>
  <c r="J45" i="37"/>
  <c r="F252" i="28"/>
  <c r="F226" i="28"/>
  <c r="J19" i="37"/>
  <c r="J24" i="37"/>
  <c r="F231" i="28"/>
  <c r="F277" i="28"/>
  <c r="J23" i="38"/>
  <c r="H227" i="28"/>
  <c r="L20" i="37"/>
  <c r="I257" i="28"/>
  <c r="M50" i="37"/>
  <c r="G270" i="28"/>
  <c r="K16" i="38"/>
  <c r="K43" i="39"/>
  <c r="G343" i="28"/>
  <c r="J33" i="37"/>
  <c r="F240" i="28"/>
  <c r="J49" i="37"/>
  <c r="F256" i="28"/>
  <c r="J41" i="39"/>
  <c r="F341" i="28"/>
  <c r="J49" i="38"/>
  <c r="F303" i="28"/>
  <c r="I268" i="28"/>
  <c r="M14" i="38"/>
  <c r="V72" i="42"/>
  <c r="L25" i="37"/>
  <c r="H232" i="28"/>
  <c r="M25" i="37"/>
  <c r="I232" i="28"/>
  <c r="J41" i="38"/>
  <c r="F295" i="28"/>
  <c r="I307" i="28"/>
  <c r="M53" i="38"/>
  <c r="H260" i="28"/>
  <c r="L53" i="37"/>
  <c r="J60" i="37"/>
  <c r="F267" i="28"/>
  <c r="J33" i="38"/>
  <c r="F287" i="28"/>
  <c r="J42" i="37"/>
  <c r="F249" i="28"/>
  <c r="K33" i="38"/>
  <c r="G287" i="28"/>
  <c r="J25" i="37"/>
  <c r="F232" i="28"/>
  <c r="I272" i="28"/>
  <c r="M18" i="38"/>
  <c r="I237" i="28"/>
  <c r="M30" i="37"/>
  <c r="F238" i="28"/>
  <c r="J31" i="37"/>
  <c r="L29" i="37"/>
  <c r="H236" i="28"/>
  <c r="V66" i="42"/>
  <c r="M61" i="38" s="1"/>
  <c r="M45" i="28" s="1"/>
  <c r="V73" i="42"/>
  <c r="K25" i="38"/>
  <c r="G279" i="28"/>
  <c r="J58" i="38"/>
  <c r="F312" i="28"/>
  <c r="F321" i="28"/>
  <c r="J21" i="39"/>
  <c r="K37" i="39"/>
  <c r="G337" i="28"/>
  <c r="J39" i="37"/>
  <c r="F246" i="28"/>
  <c r="I279" i="28"/>
  <c r="M25" i="38"/>
  <c r="G312" i="28"/>
  <c r="K58" i="38"/>
  <c r="J14" i="38"/>
  <c r="F268" i="28"/>
  <c r="S66" i="42"/>
  <c r="J61" i="38" s="1"/>
  <c r="J45" i="28" s="1"/>
  <c r="I304" i="28"/>
  <c r="M50" i="38"/>
  <c r="J58" i="37"/>
  <c r="F265" i="28"/>
  <c r="I296" i="28"/>
  <c r="M42" i="38"/>
  <c r="F294" i="28"/>
  <c r="J40" i="38"/>
  <c r="F339" i="28"/>
  <c r="J39" i="39"/>
  <c r="J27" i="38"/>
  <c r="F281" i="28"/>
  <c r="J59" i="38"/>
  <c r="F313" i="28"/>
  <c r="I235" i="28"/>
  <c r="M28" i="37"/>
  <c r="I251" i="28"/>
  <c r="M44" i="37"/>
  <c r="L55" i="37"/>
  <c r="H262" i="28"/>
  <c r="M27" i="37"/>
  <c r="I234" i="28"/>
  <c r="F325" i="28"/>
  <c r="J25" i="39"/>
  <c r="L16" i="37"/>
  <c r="H223" i="28"/>
  <c r="I244" i="28"/>
  <c r="M37" i="37"/>
  <c r="F301" i="28"/>
  <c r="J47" i="38"/>
  <c r="F243" i="28"/>
  <c r="J36" i="37"/>
  <c r="L57" i="37"/>
  <c r="H264" i="28"/>
  <c r="F285" i="28"/>
  <c r="J31" i="38"/>
  <c r="M18" i="37"/>
  <c r="I225" i="28"/>
  <c r="V71" i="42"/>
  <c r="G340" i="28"/>
  <c r="K40" i="39"/>
  <c r="F343" i="28"/>
  <c r="J43" i="39"/>
  <c r="F273" i="28"/>
  <c r="J19" i="38"/>
  <c r="H268" i="28"/>
  <c r="U67" i="42"/>
  <c r="L62" i="38" s="1"/>
  <c r="L46" i="28" s="1"/>
  <c r="U72" i="42"/>
  <c r="U71" i="42"/>
  <c r="L14" i="38"/>
  <c r="H226" i="28"/>
  <c r="L19" i="37"/>
  <c r="J30" i="37"/>
  <c r="F237" i="28"/>
  <c r="F309" i="28"/>
  <c r="J55" i="38"/>
  <c r="H257" i="28"/>
  <c r="L50" i="37"/>
  <c r="J29" i="39"/>
  <c r="F329" i="28"/>
  <c r="F258" i="28"/>
  <c r="J51" i="37"/>
  <c r="F310" i="28"/>
  <c r="J56" i="38"/>
  <c r="M34" i="38"/>
  <c r="I288" i="28"/>
  <c r="G296" i="28"/>
  <c r="K42" i="38"/>
  <c r="M33" i="37"/>
  <c r="I240" i="28"/>
  <c r="F286" i="28"/>
  <c r="J32" i="38"/>
  <c r="L37" i="37"/>
  <c r="H244" i="28"/>
  <c r="J20" i="37"/>
  <c r="F227" i="28"/>
  <c r="M55" i="38"/>
  <c r="I309" i="28"/>
  <c r="F270" i="28"/>
  <c r="J16" i="38"/>
  <c r="S67" i="42"/>
  <c r="J62" i="38" s="1"/>
  <c r="J46" i="28" s="1"/>
  <c r="U66" i="42"/>
  <c r="L61" i="38" s="1"/>
  <c r="L45" i="28" s="1"/>
  <c r="V68" i="42"/>
  <c r="M60" i="38" s="1"/>
  <c r="M44" i="28" s="1"/>
  <c r="V69" i="42"/>
  <c r="S70" i="42"/>
  <c r="S72" i="42"/>
  <c r="F271" i="28"/>
  <c r="J17" i="38"/>
  <c r="F335" i="28"/>
  <c r="J35" i="39"/>
  <c r="F298" i="28"/>
  <c r="J44" i="38"/>
  <c r="F305" i="28"/>
  <c r="J51" i="38"/>
  <c r="I223" i="28"/>
  <c r="M16" i="37"/>
  <c r="H234" i="28"/>
  <c r="L27" i="37"/>
  <c r="F245" i="28"/>
  <c r="J38" i="37"/>
  <c r="G323" i="28"/>
  <c r="K23" i="39"/>
  <c r="G339" i="28"/>
  <c r="K39" i="39"/>
  <c r="I305" i="28"/>
  <c r="M51" i="38"/>
  <c r="L26" i="37"/>
  <c r="H233" i="28"/>
  <c r="M47" i="37"/>
  <c r="I254" i="28"/>
  <c r="G282" i="28"/>
  <c r="K28" i="38"/>
  <c r="M46" i="38"/>
  <c r="I300" i="28"/>
  <c r="J35" i="37"/>
  <c r="F242" i="28"/>
  <c r="I252" i="28"/>
  <c r="M45" i="37"/>
  <c r="L56" i="37"/>
  <c r="H263" i="28"/>
  <c r="L21" i="37"/>
  <c r="H228" i="28"/>
  <c r="G325" i="28"/>
  <c r="K25" i="39"/>
  <c r="I297" i="28"/>
  <c r="M43" i="38"/>
  <c r="I229" i="28"/>
  <c r="M22" i="37"/>
  <c r="J44" i="37"/>
  <c r="F251" i="28"/>
  <c r="J45" i="38"/>
  <c r="F299" i="28"/>
  <c r="M34" i="37"/>
  <c r="I241" i="28"/>
  <c r="U70" i="42"/>
  <c r="F302" i="28"/>
  <c r="J48" i="38"/>
  <c r="V71" i="41"/>
  <c r="V67" i="41"/>
  <c r="M62" i="37" s="1"/>
  <c r="M39" i="28" s="1"/>
  <c r="M14" i="37"/>
  <c r="V73" i="41"/>
  <c r="V72" i="41"/>
  <c r="V74" i="41"/>
  <c r="V70" i="41"/>
  <c r="V69" i="41"/>
  <c r="M61" i="37" s="1"/>
  <c r="M38" i="28" s="1"/>
  <c r="I221" i="28"/>
  <c r="V68" i="41"/>
  <c r="M63" i="37" s="1"/>
  <c r="M40" i="28" s="1"/>
  <c r="I314" i="28"/>
  <c r="M14" i="39"/>
  <c r="V65" i="43"/>
  <c r="V61" i="43"/>
  <c r="J28" i="37"/>
  <c r="F235" i="28"/>
  <c r="J15" i="38"/>
  <c r="F269" i="28"/>
  <c r="J49" i="39"/>
  <c r="F349" i="28"/>
  <c r="G286" i="28"/>
  <c r="K32" i="38"/>
  <c r="K49" i="38"/>
  <c r="G303" i="28"/>
  <c r="L15" i="37"/>
  <c r="H222" i="28"/>
  <c r="I243" i="28"/>
  <c r="M36" i="37"/>
  <c r="I310" i="28"/>
  <c r="M56" i="38"/>
  <c r="J41" i="37"/>
  <c r="F248" i="28"/>
  <c r="H239" i="28"/>
  <c r="L32" i="37"/>
  <c r="K29" i="39"/>
  <c r="G329" i="28"/>
  <c r="G332" i="28"/>
  <c r="K32" i="39"/>
  <c r="J23" i="39"/>
  <c r="F323" i="28"/>
  <c r="I291" i="28"/>
  <c r="M37" i="38"/>
  <c r="J18" i="37"/>
  <c r="F225" i="28"/>
  <c r="F282" i="28"/>
  <c r="J28" i="38"/>
  <c r="I292" i="28"/>
  <c r="M38" i="38"/>
  <c r="G300" i="28"/>
  <c r="K46" i="38"/>
  <c r="L22" i="37"/>
  <c r="H229" i="28"/>
  <c r="I250" i="28"/>
  <c r="M43" i="37"/>
  <c r="I287" i="28"/>
  <c r="M33" i="38"/>
  <c r="L48" i="37"/>
  <c r="H255" i="28"/>
  <c r="F255" i="28"/>
  <c r="J48" i="37"/>
  <c r="G283" i="28"/>
  <c r="K29" i="38"/>
  <c r="H314" i="28"/>
  <c r="L14" i="39"/>
  <c r="U65" i="43"/>
  <c r="U61" i="43"/>
  <c r="J15" i="37"/>
  <c r="F222" i="28"/>
  <c r="G291" i="28"/>
  <c r="K37" i="38"/>
  <c r="K14" i="37"/>
  <c r="G221" i="28"/>
  <c r="T73" i="41"/>
  <c r="T67" i="41"/>
  <c r="K62" i="37" s="1"/>
  <c r="K39" i="28" s="1"/>
  <c r="I281" i="28"/>
  <c r="M27" i="38"/>
  <c r="J27" i="39"/>
  <c r="F327" i="28"/>
  <c r="I231" i="28"/>
  <c r="M24" i="37"/>
  <c r="H242" i="28"/>
  <c r="L35" i="37"/>
  <c r="J46" i="37"/>
  <c r="F253" i="28"/>
  <c r="K47" i="39"/>
  <c r="G347" i="28"/>
  <c r="J20" i="38"/>
  <c r="F274" i="28"/>
  <c r="I246" i="28"/>
  <c r="M39" i="37"/>
  <c r="I271" i="28"/>
  <c r="M17" i="38"/>
  <c r="M49" i="37"/>
  <c r="I256" i="28"/>
  <c r="H224" i="28"/>
  <c r="L17" i="37"/>
  <c r="K48" i="39"/>
  <c r="G348" i="28"/>
  <c r="F331" i="28"/>
  <c r="J31" i="39"/>
  <c r="M21" i="38"/>
  <c r="I275" i="28"/>
  <c r="I227" i="28"/>
  <c r="M20" i="37"/>
  <c r="J51" i="39"/>
  <c r="F351" i="28"/>
  <c r="L46" i="37"/>
  <c r="H253" i="28"/>
  <c r="J17" i="39"/>
  <c r="F317" i="28"/>
  <c r="G321" i="28"/>
  <c r="K21" i="39"/>
  <c r="J43" i="38"/>
  <c r="F297" i="28"/>
  <c r="F250" i="28"/>
  <c r="J43" i="37"/>
  <c r="L59" i="37"/>
  <c r="H266" i="28"/>
  <c r="I222" i="28"/>
  <c r="M15" i="37"/>
  <c r="J37" i="37"/>
  <c r="F244" i="28"/>
  <c r="J37" i="39"/>
  <c r="F337" i="28"/>
  <c r="M59" i="38"/>
  <c r="I313" i="28"/>
  <c r="J23" i="37"/>
  <c r="F230" i="28"/>
  <c r="J56" i="37"/>
  <c r="F263" i="28"/>
  <c r="M30" i="38"/>
  <c r="I284" i="28"/>
  <c r="F239" i="28"/>
  <c r="J32" i="37"/>
  <c r="H235" i="28"/>
  <c r="L28" i="37"/>
  <c r="J15" i="39"/>
  <c r="F315" i="28"/>
  <c r="I276" i="28"/>
  <c r="M22" i="38"/>
  <c r="L30" i="37"/>
  <c r="H237" i="28"/>
  <c r="J33" i="39"/>
  <c r="F333" i="28"/>
  <c r="M58" i="37"/>
  <c r="I265" i="28"/>
  <c r="K54" i="38"/>
  <c r="G308" i="28"/>
  <c r="K41" i="38"/>
  <c r="G295" i="28"/>
  <c r="G306" i="28"/>
  <c r="K52" i="38"/>
  <c r="G276" i="28"/>
  <c r="K22" i="38"/>
  <c r="L39" i="37"/>
  <c r="H246" i="28"/>
  <c r="G307" i="28"/>
  <c r="K53" i="38"/>
  <c r="H261" i="28"/>
  <c r="L54" i="37"/>
  <c r="L44" i="37"/>
  <c r="H251" i="28"/>
  <c r="I253" i="28"/>
  <c r="M46" i="37"/>
  <c r="G333" i="28"/>
  <c r="K33" i="39"/>
  <c r="I308" i="28"/>
  <c r="M54" i="38"/>
  <c r="I263" i="28"/>
  <c r="M56" i="37"/>
  <c r="L18" i="37"/>
  <c r="H225" i="28"/>
  <c r="I262" i="28"/>
  <c r="M55" i="37"/>
  <c r="M38" i="37"/>
  <c r="I245" i="28"/>
  <c r="J52" i="38"/>
  <c r="F306" i="28"/>
  <c r="G319" i="28"/>
  <c r="K19" i="39"/>
  <c r="I350" i="28"/>
  <c r="M50" i="39"/>
  <c r="F229" i="28"/>
  <c r="J22" i="37"/>
  <c r="G298" i="28"/>
  <c r="K44" i="38"/>
  <c r="M31" i="37"/>
  <c r="I238" i="28"/>
  <c r="H231" i="28"/>
  <c r="L24" i="37"/>
  <c r="I295" i="28"/>
  <c r="M41" i="38"/>
  <c r="M29" i="38"/>
  <c r="I283" i="28"/>
  <c r="L40" i="37"/>
  <c r="H247" i="28"/>
  <c r="M17" i="37"/>
  <c r="I224" i="28"/>
  <c r="I226" i="28"/>
  <c r="M19" i="37"/>
  <c r="J57" i="37"/>
  <c r="F264" i="28"/>
  <c r="J16" i="37"/>
  <c r="F223" i="28"/>
  <c r="I299" i="28"/>
  <c r="M45" i="38"/>
  <c r="J53" i="38"/>
  <c r="F307" i="28"/>
  <c r="J50" i="37"/>
  <c r="F257" i="28"/>
  <c r="G304" i="28"/>
  <c r="K50" i="38"/>
  <c r="M51" i="37"/>
  <c r="I258" i="28"/>
  <c r="S69" i="42"/>
  <c r="V67" i="42"/>
  <c r="M62" i="38" s="1"/>
  <c r="M46" i="28" s="1"/>
  <c r="U73" i="42"/>
  <c r="S73" i="42"/>
  <c r="U68" i="42"/>
  <c r="L60" i="38" s="1"/>
  <c r="L44" i="28" s="1"/>
  <c r="G324" i="28"/>
  <c r="K24" i="39"/>
  <c r="J19" i="39"/>
  <c r="F319" i="28"/>
  <c r="G278" i="28"/>
  <c r="K24" i="38"/>
  <c r="M57" i="38"/>
  <c r="I311" i="28"/>
  <c r="I239" i="28"/>
  <c r="M32" i="37"/>
  <c r="L43" i="37"/>
  <c r="H250" i="28"/>
  <c r="F261" i="28"/>
  <c r="J54" i="37"/>
  <c r="J36" i="38"/>
  <c r="F290" i="28"/>
  <c r="J21" i="37"/>
  <c r="F228" i="28"/>
  <c r="H249" i="28"/>
  <c r="L42" i="37"/>
  <c r="J53" i="37"/>
  <c r="F260" i="28"/>
  <c r="I249" i="28"/>
  <c r="M42" i="37"/>
  <c r="J24" i="38"/>
  <c r="F278" i="28"/>
  <c r="K57" i="38"/>
  <c r="G311" i="28"/>
  <c r="L33" i="37"/>
  <c r="H240" i="28"/>
  <c r="M54" i="37"/>
  <c r="I261" i="28"/>
  <c r="K45" i="39"/>
  <c r="G345" i="28"/>
  <c r="H243" i="28"/>
  <c r="L36" i="37"/>
  <c r="M26" i="38"/>
  <c r="I280" i="28"/>
  <c r="I312" i="28"/>
  <c r="M58" i="38"/>
  <c r="L34" i="37"/>
  <c r="H241" i="28"/>
  <c r="F345" i="28"/>
  <c r="J45" i="39"/>
  <c r="F293" i="28"/>
  <c r="J39" i="38"/>
  <c r="F221" i="28"/>
  <c r="J14" i="37"/>
  <c r="S71" i="41"/>
  <c r="S67" i="41"/>
  <c r="J62" i="37" s="1"/>
  <c r="J39" i="28" s="1"/>
  <c r="S73" i="41"/>
  <c r="S72" i="41"/>
  <c r="S74" i="41"/>
  <c r="S70" i="41"/>
  <c r="S69" i="41"/>
  <c r="J61" i="37" s="1"/>
  <c r="J38" i="28" s="1"/>
  <c r="S68" i="41"/>
  <c r="J63" i="37" s="1"/>
  <c r="J40" i="28" s="1"/>
  <c r="G275" i="28"/>
  <c r="K21" i="38"/>
  <c r="H256" i="28"/>
  <c r="L49" i="37"/>
  <c r="F347" i="28"/>
  <c r="J47" i="39"/>
  <c r="F233" i="28"/>
  <c r="J26" i="37"/>
  <c r="L47" i="37"/>
  <c r="H254" i="28"/>
  <c r="G335" i="28"/>
  <c r="K35" i="39"/>
  <c r="J57" i="38"/>
  <c r="F311" i="28"/>
  <c r="I260" i="28"/>
  <c r="M53" i="37"/>
  <c r="J55" i="37"/>
  <c r="F262" i="28"/>
  <c r="H248" i="28"/>
  <c r="L41" i="37"/>
  <c r="L52" i="37"/>
  <c r="H259" i="28"/>
  <c r="H230" i="28"/>
  <c r="L23" i="37"/>
  <c r="J34" i="37"/>
  <c r="F241" i="28"/>
  <c r="I267" i="28"/>
  <c r="M60" i="37"/>
  <c r="G327" i="28"/>
  <c r="K27" i="39"/>
  <c r="K17" i="38"/>
  <c r="G271" i="28"/>
  <c r="K59" i="38"/>
  <c r="G313" i="28"/>
  <c r="J17" i="37"/>
  <c r="F224" i="28"/>
  <c r="H245" i="28"/>
  <c r="L38" i="37"/>
  <c r="I266" i="28"/>
  <c r="M59" i="37"/>
  <c r="G349" i="28"/>
  <c r="K49" i="39"/>
  <c r="J27" i="37"/>
  <c r="F234" i="28"/>
  <c r="F266" i="28"/>
  <c r="J59" i="37"/>
  <c r="K17" i="39"/>
  <c r="G317" i="28"/>
  <c r="I233" i="28"/>
  <c r="M26" i="37"/>
  <c r="K41" i="39"/>
  <c r="G341" i="28"/>
  <c r="G302" i="28"/>
  <c r="K48" i="38"/>
  <c r="M41" i="37"/>
  <c r="I248" i="28"/>
  <c r="F247" i="28"/>
  <c r="J40" i="37"/>
  <c r="G294" i="28"/>
  <c r="K40" i="38"/>
  <c r="I301" i="28"/>
  <c r="M47" i="38"/>
  <c r="I247" i="28"/>
  <c r="M40" i="37"/>
  <c r="L51" i="37"/>
  <c r="H258" i="28"/>
  <c r="G315" i="28"/>
  <c r="K15" i="39"/>
  <c r="J29" i="37"/>
  <c r="F236" i="28"/>
  <c r="I236" i="28"/>
  <c r="M29" i="37"/>
  <c r="G290" i="28"/>
  <c r="K36" i="38"/>
  <c r="F254" i="28"/>
  <c r="J47" i="37"/>
  <c r="G299" i="28"/>
  <c r="K45" i="38"/>
  <c r="H252" i="28"/>
  <c r="L45" i="37"/>
  <c r="G310" i="28"/>
  <c r="K56" i="38"/>
  <c r="L31" i="37"/>
  <c r="H238" i="28"/>
  <c r="I259" i="28"/>
  <c r="M52" i="37"/>
  <c r="I303" i="28"/>
  <c r="M49" i="38"/>
  <c r="I242" i="28"/>
  <c r="M35" i="37"/>
  <c r="I228" i="28"/>
  <c r="M21" i="37"/>
  <c r="F259" i="28"/>
  <c r="J52" i="37"/>
  <c r="G274" i="28"/>
  <c r="K20" i="38"/>
  <c r="G33" i="20"/>
  <c r="F33" i="20"/>
  <c r="F19" i="20" l="1"/>
  <c r="G20" i="27"/>
  <c r="M5" i="20"/>
  <c r="P20" i="25" l="1"/>
  <c r="O20" i="25"/>
  <c r="N20" i="25"/>
  <c r="M20" i="25"/>
  <c r="C20" i="25"/>
  <c r="G15" i="25"/>
  <c r="E36" i="15"/>
  <c r="E35" i="15"/>
  <c r="E34" i="15"/>
  <c r="E33" i="15"/>
  <c r="E32" i="15"/>
  <c r="E31" i="15"/>
  <c r="E30" i="15"/>
  <c r="E29" i="15"/>
  <c r="E28" i="15"/>
  <c r="E27" i="15"/>
  <c r="E26" i="15"/>
  <c r="E25" i="15"/>
  <c r="E24" i="15"/>
  <c r="E23" i="15"/>
  <c r="E22" i="15"/>
  <c r="E21" i="15"/>
  <c r="R20" i="15"/>
  <c r="Q20" i="15"/>
  <c r="P20" i="15"/>
  <c r="O20" i="15"/>
  <c r="E20" i="15"/>
  <c r="G15" i="15"/>
  <c r="E57" i="14"/>
  <c r="E56" i="14"/>
  <c r="E55" i="14"/>
  <c r="E54" i="14"/>
  <c r="E53" i="14"/>
  <c r="E52" i="14"/>
  <c r="E51" i="14"/>
  <c r="E50" i="14"/>
  <c r="E49" i="14"/>
  <c r="E48" i="14"/>
  <c r="E47" i="14"/>
  <c r="E46" i="14"/>
  <c r="E45" i="14"/>
  <c r="E44" i="14"/>
  <c r="E43" i="14"/>
  <c r="E42" i="14"/>
  <c r="E41" i="14"/>
  <c r="E40" i="14"/>
  <c r="E39" i="14"/>
  <c r="E38" i="14"/>
  <c r="E37" i="14"/>
  <c r="E36" i="14"/>
  <c r="E35" i="14"/>
  <c r="E34" i="14"/>
  <c r="E33" i="14"/>
  <c r="E32" i="14"/>
  <c r="E31" i="14"/>
  <c r="E30" i="14"/>
  <c r="E29" i="14"/>
  <c r="E28" i="14"/>
  <c r="E27" i="14"/>
  <c r="E26" i="14"/>
  <c r="E25" i="14"/>
  <c r="E24" i="14"/>
  <c r="E23" i="14"/>
  <c r="E22" i="14"/>
  <c r="E21" i="14"/>
  <c r="R20" i="14"/>
  <c r="Q20" i="14"/>
  <c r="P20" i="14"/>
  <c r="O20" i="14"/>
  <c r="E20" i="14"/>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R20" i="7"/>
  <c r="Q20" i="7"/>
  <c r="P20" i="7"/>
  <c r="O20" i="7"/>
  <c r="E20" i="7"/>
  <c r="G15" i="7"/>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R20" i="6"/>
  <c r="Q20" i="6"/>
  <c r="P20" i="6"/>
  <c r="O20" i="6"/>
  <c r="E20" i="6"/>
  <c r="G15" i="6"/>
  <c r="G16" i="6" s="1"/>
  <c r="C14" i="26"/>
  <c r="E10" i="26"/>
  <c r="E9" i="26"/>
  <c r="E8" i="26"/>
  <c r="E7" i="26"/>
  <c r="E30" i="13"/>
  <c r="E29" i="13"/>
  <c r="E28" i="13"/>
  <c r="E27" i="13"/>
  <c r="E26" i="13"/>
  <c r="E25" i="13"/>
  <c r="E24" i="13"/>
  <c r="E23" i="13"/>
  <c r="E22" i="13"/>
  <c r="E21" i="13"/>
  <c r="E20" i="13"/>
  <c r="E19" i="13"/>
  <c r="E18" i="13"/>
  <c r="E17" i="13"/>
  <c r="E16" i="13"/>
  <c r="E15" i="13"/>
  <c r="E14" i="13"/>
  <c r="G10" i="13"/>
  <c r="G9" i="13"/>
  <c r="G8" i="13"/>
  <c r="G7" i="13"/>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E23" i="12"/>
  <c r="E22" i="12"/>
  <c r="E21" i="12"/>
  <c r="E20" i="12"/>
  <c r="E19" i="12"/>
  <c r="E18" i="12"/>
  <c r="E17" i="12"/>
  <c r="E16" i="12"/>
  <c r="E15" i="12"/>
  <c r="E14" i="12"/>
  <c r="G10" i="12"/>
  <c r="G9" i="12"/>
  <c r="G8" i="12"/>
  <c r="G7" i="12"/>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G10" i="5"/>
  <c r="G9" i="5"/>
  <c r="G8" i="5"/>
  <c r="G7" i="5"/>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G10" i="4"/>
  <c r="G9" i="4"/>
  <c r="G8" i="4"/>
  <c r="G7" i="4"/>
  <c r="G32" i="20"/>
  <c r="F32" i="20"/>
  <c r="G31" i="20"/>
  <c r="F31" i="20"/>
  <c r="G30" i="20"/>
  <c r="F30" i="20"/>
  <c r="G29" i="20"/>
  <c r="F29" i="20"/>
  <c r="G25" i="20"/>
  <c r="G24" i="20"/>
  <c r="G23" i="20"/>
  <c r="G22" i="20"/>
  <c r="F14" i="20"/>
  <c r="D9" i="20"/>
  <c r="D8" i="20"/>
  <c r="I38" i="10"/>
  <c r="I39" i="10" s="1"/>
  <c r="I20" i="25" l="1"/>
  <c r="L20" i="25"/>
  <c r="K20" i="25"/>
  <c r="J20" i="25"/>
  <c r="F18" i="20"/>
  <c r="G19" i="27"/>
  <c r="G16" i="14"/>
  <c r="G16" i="25"/>
  <c r="G16" i="15"/>
  <c r="G16" i="7"/>
  <c r="M31" i="7"/>
  <c r="N50" i="14" l="1"/>
  <c r="V50" i="14" s="1"/>
  <c r="I37" i="48" s="1"/>
  <c r="I37" i="29" s="1"/>
  <c r="I206" i="27" s="1"/>
  <c r="K27" i="14"/>
  <c r="S27" i="14" s="1"/>
  <c r="F14" i="48" s="1"/>
  <c r="F14" i="29" s="1"/>
  <c r="F183" i="27" s="1"/>
  <c r="K44" i="14"/>
  <c r="S44" i="14" s="1"/>
  <c r="F31" i="48" s="1"/>
  <c r="F31" i="29" s="1"/>
  <c r="F200" i="27" s="1"/>
  <c r="N26" i="15"/>
  <c r="M25" i="15"/>
  <c r="M31" i="14"/>
  <c r="U31" i="14" s="1"/>
  <c r="H18" i="48" s="1"/>
  <c r="H18" i="29" s="1"/>
  <c r="H187" i="27" s="1"/>
  <c r="N53" i="14"/>
  <c r="V53" i="14" s="1"/>
  <c r="I40" i="48" s="1"/>
  <c r="I40" i="29" s="1"/>
  <c r="I209" i="27" s="1"/>
  <c r="N23" i="15"/>
  <c r="N40" i="14"/>
  <c r="V40" i="14" s="1"/>
  <c r="I27" i="48" s="1"/>
  <c r="I27" i="29" s="1"/>
  <c r="I196" i="27" s="1"/>
  <c r="K22" i="15"/>
  <c r="K55" i="7"/>
  <c r="M56" i="14"/>
  <c r="U56" i="14" s="1"/>
  <c r="H43" i="48" s="1"/>
  <c r="H43" i="29" s="1"/>
  <c r="H212" i="27" s="1"/>
  <c r="M46" i="14"/>
  <c r="U46" i="14" s="1"/>
  <c r="H33" i="48" s="1"/>
  <c r="H33" i="29" s="1"/>
  <c r="H202" i="27" s="1"/>
  <c r="N35" i="15"/>
  <c r="K21" i="15"/>
  <c r="L36" i="7"/>
  <c r="L57" i="14"/>
  <c r="T57" i="14" s="1"/>
  <c r="G44" i="48" s="1"/>
  <c r="G44" i="29" s="1"/>
  <c r="G213" i="27" s="1"/>
  <c r="K41" i="14"/>
  <c r="S41" i="14" s="1"/>
  <c r="F28" i="48" s="1"/>
  <c r="F28" i="29" s="1"/>
  <c r="F197" i="27" s="1"/>
  <c r="N36" i="15"/>
  <c r="K58" i="7"/>
  <c r="N58" i="7"/>
  <c r="N26" i="7"/>
  <c r="L32" i="15"/>
  <c r="M47" i="7"/>
  <c r="N46" i="14"/>
  <c r="V46" i="14" s="1"/>
  <c r="I33" i="48" s="1"/>
  <c r="I33" i="29" s="1"/>
  <c r="I202" i="27" s="1"/>
  <c r="M33" i="15"/>
  <c r="L31" i="7"/>
  <c r="M39" i="14"/>
  <c r="U39" i="14" s="1"/>
  <c r="H26" i="48" s="1"/>
  <c r="H26" i="29" s="1"/>
  <c r="H195" i="27" s="1"/>
  <c r="N49" i="14"/>
  <c r="V49" i="14" s="1"/>
  <c r="I36" i="48" s="1"/>
  <c r="I36" i="29" s="1"/>
  <c r="I205" i="27" s="1"/>
  <c r="K63" i="7"/>
  <c r="N52" i="14"/>
  <c r="V52" i="14" s="1"/>
  <c r="I39" i="48" s="1"/>
  <c r="I39" i="29" s="1"/>
  <c r="I208" i="27" s="1"/>
  <c r="N29" i="14"/>
  <c r="V29" i="14" s="1"/>
  <c r="I16" i="48" s="1"/>
  <c r="I16" i="29" s="1"/>
  <c r="I185" i="27" s="1"/>
  <c r="K65" i="7"/>
  <c r="K50" i="14"/>
  <c r="S50" i="14" s="1"/>
  <c r="F37" i="48" s="1"/>
  <c r="F37" i="29" s="1"/>
  <c r="F206" i="27" s="1"/>
  <c r="K26" i="14"/>
  <c r="S26" i="14" s="1"/>
  <c r="F13" i="48" s="1"/>
  <c r="F13" i="29" s="1"/>
  <c r="F182" i="27" s="1"/>
  <c r="L63" i="7"/>
  <c r="N47" i="14"/>
  <c r="V47" i="14" s="1"/>
  <c r="I34" i="48" s="1"/>
  <c r="I34" i="29" s="1"/>
  <c r="I203" i="27" s="1"/>
  <c r="N25" i="14"/>
  <c r="V25" i="14" s="1"/>
  <c r="I12" i="48" s="1"/>
  <c r="I12" i="29" s="1"/>
  <c r="I181" i="27" s="1"/>
  <c r="K59" i="7"/>
  <c r="K53" i="14"/>
  <c r="S53" i="14" s="1"/>
  <c r="F40" i="48" s="1"/>
  <c r="F40" i="29" s="1"/>
  <c r="F209" i="27" s="1"/>
  <c r="K38" i="14"/>
  <c r="S38" i="14" s="1"/>
  <c r="F25" i="48" s="1"/>
  <c r="F25" i="29" s="1"/>
  <c r="F194" i="27" s="1"/>
  <c r="M36" i="15"/>
  <c r="L57" i="7"/>
  <c r="K53" i="7"/>
  <c r="K29" i="7"/>
  <c r="M52" i="14"/>
  <c r="U52" i="14" s="1"/>
  <c r="H39" i="48" s="1"/>
  <c r="H39" i="29" s="1"/>
  <c r="H208" i="27" s="1"/>
  <c r="M42" i="14"/>
  <c r="U42" i="14" s="1"/>
  <c r="H29" i="48" s="1"/>
  <c r="H29" i="29" s="1"/>
  <c r="H198" i="27" s="1"/>
  <c r="K28" i="14"/>
  <c r="S28" i="14" s="1"/>
  <c r="F15" i="48" s="1"/>
  <c r="F15" i="29" s="1"/>
  <c r="F184" i="27" s="1"/>
  <c r="M30" i="15"/>
  <c r="L54" i="7"/>
  <c r="L22" i="7"/>
  <c r="L54" i="14"/>
  <c r="T54" i="14" s="1"/>
  <c r="G41" i="48" s="1"/>
  <c r="G41" i="29" s="1"/>
  <c r="G210" i="27" s="1"/>
  <c r="K37" i="14"/>
  <c r="S37" i="14" s="1"/>
  <c r="F24" i="48" s="1"/>
  <c r="F24" i="29" s="1"/>
  <c r="F193" i="27" s="1"/>
  <c r="N32" i="15"/>
  <c r="K42" i="7"/>
  <c r="N50" i="7"/>
  <c r="L39" i="14"/>
  <c r="T39" i="14" s="1"/>
  <c r="G26" i="48" s="1"/>
  <c r="G26" i="29" s="1"/>
  <c r="G195" i="27" s="1"/>
  <c r="L24" i="15"/>
  <c r="M39" i="7"/>
  <c r="N37" i="14"/>
  <c r="V37" i="14" s="1"/>
  <c r="I24" i="48" s="1"/>
  <c r="I24" i="29" s="1"/>
  <c r="I193" i="27" s="1"/>
  <c r="K28" i="15"/>
  <c r="K56" i="14"/>
  <c r="S56" i="14" s="1"/>
  <c r="F43" i="48" s="1"/>
  <c r="F43" i="29" s="1"/>
  <c r="F212" i="27" s="1"/>
  <c r="N28" i="14"/>
  <c r="V28" i="14" s="1"/>
  <c r="I15" i="48" s="1"/>
  <c r="I15" i="29" s="1"/>
  <c r="I184" i="27" s="1"/>
  <c r="L59" i="7"/>
  <c r="N41" i="14"/>
  <c r="V41" i="14" s="1"/>
  <c r="I28" i="48" s="1"/>
  <c r="I28" i="29" s="1"/>
  <c r="I197" i="27" s="1"/>
  <c r="L35" i="7"/>
  <c r="N48" i="14"/>
  <c r="V48" i="14" s="1"/>
  <c r="I35" i="48" s="1"/>
  <c r="I35" i="29" s="1"/>
  <c r="I204" i="27" s="1"/>
  <c r="M24" i="14"/>
  <c r="U24" i="14" s="1"/>
  <c r="H11" i="48" s="1"/>
  <c r="H11" i="29" s="1"/>
  <c r="H180" i="27" s="1"/>
  <c r="L39" i="7"/>
  <c r="K46" i="14"/>
  <c r="S46" i="14" s="1"/>
  <c r="F33" i="48" s="1"/>
  <c r="F33" i="29" s="1"/>
  <c r="F202" i="27" s="1"/>
  <c r="K20" i="15"/>
  <c r="L37" i="7"/>
  <c r="N43" i="14"/>
  <c r="V43" i="14" s="1"/>
  <c r="I30" i="48" s="1"/>
  <c r="I30" i="29" s="1"/>
  <c r="I199" i="27" s="1"/>
  <c r="K23" i="14"/>
  <c r="S23" i="14" s="1"/>
  <c r="F10" i="48" s="1"/>
  <c r="F10" i="29" s="1"/>
  <c r="F179" i="27" s="1"/>
  <c r="K49" i="14"/>
  <c r="S49" i="14" s="1"/>
  <c r="F36" i="48" s="1"/>
  <c r="F36" i="29" s="1"/>
  <c r="F205" i="27" s="1"/>
  <c r="M35" i="14"/>
  <c r="U35" i="14" s="1"/>
  <c r="H22" i="48" s="1"/>
  <c r="H22" i="29" s="1"/>
  <c r="H191" i="27" s="1"/>
  <c r="K31" i="15"/>
  <c r="L49" i="7"/>
  <c r="K47" i="7"/>
  <c r="K27" i="7"/>
  <c r="M51" i="14"/>
  <c r="U51" i="14" s="1"/>
  <c r="H38" i="48" s="1"/>
  <c r="H38" i="29" s="1"/>
  <c r="H207" i="27" s="1"/>
  <c r="K40" i="14"/>
  <c r="S40" i="14" s="1"/>
  <c r="F27" i="48" s="1"/>
  <c r="F27" i="29" s="1"/>
  <c r="F196" i="27" s="1"/>
  <c r="N26" i="14"/>
  <c r="V26" i="14" s="1"/>
  <c r="I13" i="48" s="1"/>
  <c r="I13" i="29" s="1"/>
  <c r="I182" i="27" s="1"/>
  <c r="K29" i="15"/>
  <c r="L52" i="7"/>
  <c r="K57" i="7"/>
  <c r="L49" i="14"/>
  <c r="T49" i="14" s="1"/>
  <c r="G36" i="48" s="1"/>
  <c r="G36" i="29" s="1"/>
  <c r="G205" i="27" s="1"/>
  <c r="M30" i="14"/>
  <c r="U30" i="14" s="1"/>
  <c r="H17" i="48" s="1"/>
  <c r="H17" i="29" s="1"/>
  <c r="H186" i="27" s="1"/>
  <c r="K26" i="15"/>
  <c r="K26" i="7"/>
  <c r="N42" i="7"/>
  <c r="L31" i="14"/>
  <c r="T31" i="14" s="1"/>
  <c r="G18" i="48" s="1"/>
  <c r="G18" i="29" s="1"/>
  <c r="G187" i="27" s="1"/>
  <c r="M63" i="7"/>
  <c r="G10" i="15"/>
  <c r="G10" i="14"/>
  <c r="G10" i="7"/>
  <c r="M21" i="7"/>
  <c r="M25" i="7"/>
  <c r="M29" i="7"/>
  <c r="M33" i="7"/>
  <c r="M37" i="7"/>
  <c r="M41" i="7"/>
  <c r="M45" i="7"/>
  <c r="M49" i="7"/>
  <c r="M53" i="7"/>
  <c r="M57" i="7"/>
  <c r="M61" i="7"/>
  <c r="M65" i="7"/>
  <c r="L22" i="15"/>
  <c r="L26" i="15"/>
  <c r="L30" i="15"/>
  <c r="L34" i="15"/>
  <c r="L21" i="14"/>
  <c r="T21" i="14" s="1"/>
  <c r="G8" i="48" s="1"/>
  <c r="G8" i="29" s="1"/>
  <c r="G177" i="27" s="1"/>
  <c r="L25" i="14"/>
  <c r="T25" i="14" s="1"/>
  <c r="G12" i="48" s="1"/>
  <c r="G12" i="29" s="1"/>
  <c r="G181" i="27" s="1"/>
  <c r="L29" i="14"/>
  <c r="T29" i="14" s="1"/>
  <c r="G16" i="48" s="1"/>
  <c r="G16" i="29" s="1"/>
  <c r="G185" i="27" s="1"/>
  <c r="L33" i="14"/>
  <c r="T33" i="14" s="1"/>
  <c r="G20" i="48" s="1"/>
  <c r="G20" i="29" s="1"/>
  <c r="G189" i="27" s="1"/>
  <c r="L37" i="14"/>
  <c r="T37" i="14" s="1"/>
  <c r="G24" i="48" s="1"/>
  <c r="G24" i="29" s="1"/>
  <c r="G193" i="27" s="1"/>
  <c r="L41" i="14"/>
  <c r="T41" i="14" s="1"/>
  <c r="G28" i="48" s="1"/>
  <c r="G28" i="29" s="1"/>
  <c r="G197" i="27" s="1"/>
  <c r="N24" i="7"/>
  <c r="N28" i="7"/>
  <c r="N32" i="7"/>
  <c r="N36" i="7"/>
  <c r="N40" i="7"/>
  <c r="N44" i="7"/>
  <c r="N48" i="7"/>
  <c r="N52" i="7"/>
  <c r="N56" i="7"/>
  <c r="N60" i="7"/>
  <c r="N64" i="7"/>
  <c r="M21" i="15"/>
  <c r="K22" i="7"/>
  <c r="K30" i="7"/>
  <c r="K38" i="7"/>
  <c r="K46" i="7"/>
  <c r="K54" i="7"/>
  <c r="K62" i="7"/>
  <c r="N22" i="15"/>
  <c r="N28" i="15"/>
  <c r="K34" i="15"/>
  <c r="M22" i="14"/>
  <c r="U22" i="14" s="1"/>
  <c r="H9" i="48" s="1"/>
  <c r="H9" i="29" s="1"/>
  <c r="H178" i="27" s="1"/>
  <c r="N27" i="14"/>
  <c r="V27" i="14" s="1"/>
  <c r="I14" i="48" s="1"/>
  <c r="I14" i="29" s="1"/>
  <c r="I183" i="27" s="1"/>
  <c r="K33" i="14"/>
  <c r="S33" i="14" s="1"/>
  <c r="F20" i="48" s="1"/>
  <c r="F20" i="29" s="1"/>
  <c r="F189" i="27" s="1"/>
  <c r="M38" i="14"/>
  <c r="U38" i="14" s="1"/>
  <c r="H25" i="48" s="1"/>
  <c r="H25" i="29" s="1"/>
  <c r="H194" i="27" s="1"/>
  <c r="L43" i="14"/>
  <c r="T43" i="14" s="1"/>
  <c r="G30" i="48" s="1"/>
  <c r="G30" i="29" s="1"/>
  <c r="G199" i="27" s="1"/>
  <c r="L47" i="14"/>
  <c r="T47" i="14" s="1"/>
  <c r="G34" i="48" s="1"/>
  <c r="G34" i="29" s="1"/>
  <c r="G203" i="27" s="1"/>
  <c r="L51" i="14"/>
  <c r="T51" i="14" s="1"/>
  <c r="G38" i="48" s="1"/>
  <c r="G38" i="29" s="1"/>
  <c r="G207" i="27" s="1"/>
  <c r="L55" i="14"/>
  <c r="T55" i="14" s="1"/>
  <c r="G42" i="48" s="1"/>
  <c r="G42" i="29" s="1"/>
  <c r="G211" i="27" s="1"/>
  <c r="L24" i="7"/>
  <c r="L32" i="7"/>
  <c r="L40" i="7"/>
  <c r="L48" i="7"/>
  <c r="L56" i="7"/>
  <c r="L64" i="7"/>
  <c r="M22" i="7"/>
  <c r="M26" i="7"/>
  <c r="M30" i="7"/>
  <c r="M34" i="7"/>
  <c r="M38" i="7"/>
  <c r="M42" i="7"/>
  <c r="M46" i="7"/>
  <c r="M50" i="7"/>
  <c r="M54" i="7"/>
  <c r="M58" i="7"/>
  <c r="M62" i="7"/>
  <c r="L20" i="7"/>
  <c r="L23" i="15"/>
  <c r="L27" i="15"/>
  <c r="L31" i="15"/>
  <c r="L35" i="15"/>
  <c r="L22" i="14"/>
  <c r="T22" i="14" s="1"/>
  <c r="G9" i="48" s="1"/>
  <c r="G9" i="29" s="1"/>
  <c r="G178" i="27" s="1"/>
  <c r="L26" i="14"/>
  <c r="T26" i="14" s="1"/>
  <c r="G13" i="48" s="1"/>
  <c r="G13" i="29" s="1"/>
  <c r="G182" i="27" s="1"/>
  <c r="L30" i="14"/>
  <c r="T30" i="14" s="1"/>
  <c r="G17" i="48" s="1"/>
  <c r="G17" i="29" s="1"/>
  <c r="G186" i="27" s="1"/>
  <c r="L34" i="14"/>
  <c r="T34" i="14" s="1"/>
  <c r="G21" i="48" s="1"/>
  <c r="G21" i="29" s="1"/>
  <c r="G190" i="27" s="1"/>
  <c r="L38" i="14"/>
  <c r="T38" i="14" s="1"/>
  <c r="G25" i="48" s="1"/>
  <c r="G25" i="29" s="1"/>
  <c r="G194" i="27" s="1"/>
  <c r="N21" i="7"/>
  <c r="N25" i="7"/>
  <c r="N29" i="7"/>
  <c r="N33" i="7"/>
  <c r="N37" i="7"/>
  <c r="N41" i="7"/>
  <c r="N45" i="7"/>
  <c r="N49" i="7"/>
  <c r="N53" i="7"/>
  <c r="N57" i="7"/>
  <c r="N61" i="7"/>
  <c r="N65" i="7"/>
  <c r="M22" i="15"/>
  <c r="K24" i="7"/>
  <c r="K32" i="7"/>
  <c r="K40" i="7"/>
  <c r="K48" i="7"/>
  <c r="K56" i="7"/>
  <c r="K64" i="7"/>
  <c r="N24" i="15"/>
  <c r="K30" i="15"/>
  <c r="M35" i="15"/>
  <c r="N23" i="14"/>
  <c r="V23" i="14" s="1"/>
  <c r="I10" i="48" s="1"/>
  <c r="I10" i="29" s="1"/>
  <c r="I179" i="27" s="1"/>
  <c r="K29" i="14"/>
  <c r="S29" i="14" s="1"/>
  <c r="F16" i="48" s="1"/>
  <c r="F16" i="29" s="1"/>
  <c r="F185" i="27" s="1"/>
  <c r="M34" i="14"/>
  <c r="U34" i="14" s="1"/>
  <c r="H21" i="48" s="1"/>
  <c r="H21" i="29" s="1"/>
  <c r="H190" i="27" s="1"/>
  <c r="N39" i="14"/>
  <c r="V39" i="14" s="1"/>
  <c r="I26" i="48" s="1"/>
  <c r="I26" i="29" s="1"/>
  <c r="I195" i="27" s="1"/>
  <c r="L44" i="14"/>
  <c r="T44" i="14" s="1"/>
  <c r="G31" i="48" s="1"/>
  <c r="G31" i="29" s="1"/>
  <c r="G200" i="27" s="1"/>
  <c r="L48" i="14"/>
  <c r="T48" i="14" s="1"/>
  <c r="G35" i="48" s="1"/>
  <c r="G35" i="29" s="1"/>
  <c r="G204" i="27" s="1"/>
  <c r="L52" i="14"/>
  <c r="T52" i="14" s="1"/>
  <c r="G39" i="48" s="1"/>
  <c r="G39" i="29" s="1"/>
  <c r="G208" i="27" s="1"/>
  <c r="L56" i="14"/>
  <c r="T56" i="14" s="1"/>
  <c r="G43" i="48" s="1"/>
  <c r="G43" i="29" s="1"/>
  <c r="G212" i="27" s="1"/>
  <c r="K49" i="7"/>
  <c r="L26" i="7"/>
  <c r="L34" i="7"/>
  <c r="L42" i="7"/>
  <c r="L50" i="7"/>
  <c r="L58" i="7"/>
  <c r="M20" i="7"/>
  <c r="M26" i="15"/>
  <c r="N31" i="15"/>
  <c r="N20" i="15"/>
  <c r="M25" i="14"/>
  <c r="U25" i="14" s="1"/>
  <c r="H12" i="48" s="1"/>
  <c r="H12" i="29" s="1"/>
  <c r="H181" i="27" s="1"/>
  <c r="N30" i="14"/>
  <c r="V30" i="14" s="1"/>
  <c r="I17" i="48" s="1"/>
  <c r="I17" i="29" s="1"/>
  <c r="I186" i="27" s="1"/>
  <c r="K36" i="14"/>
  <c r="S36" i="14" s="1"/>
  <c r="F23" i="48" s="1"/>
  <c r="F23" i="29" s="1"/>
  <c r="F192" i="27" s="1"/>
  <c r="M41" i="14"/>
  <c r="U41" i="14" s="1"/>
  <c r="H28" i="48" s="1"/>
  <c r="H28" i="29" s="1"/>
  <c r="H197" i="27" s="1"/>
  <c r="M45" i="14"/>
  <c r="U45" i="14" s="1"/>
  <c r="H32" i="48" s="1"/>
  <c r="H32" i="29" s="1"/>
  <c r="H201" i="27" s="1"/>
  <c r="M49" i="14"/>
  <c r="U49" i="14" s="1"/>
  <c r="H36" i="48" s="1"/>
  <c r="H36" i="29" s="1"/>
  <c r="H205" i="27" s="1"/>
  <c r="M53" i="14"/>
  <c r="U53" i="14" s="1"/>
  <c r="H40" i="48" s="1"/>
  <c r="H40" i="29" s="1"/>
  <c r="H209" i="27" s="1"/>
  <c r="M57" i="14"/>
  <c r="U57" i="14" s="1"/>
  <c r="H44" i="48" s="1"/>
  <c r="H44" i="29" s="1"/>
  <c r="H213" i="27" s="1"/>
  <c r="K25" i="7"/>
  <c r="K33" i="7"/>
  <c r="K41" i="7"/>
  <c r="K51" i="7"/>
  <c r="L33" i="7"/>
  <c r="L61" i="7"/>
  <c r="M28" i="15"/>
  <c r="K22" i="14"/>
  <c r="S22" i="14" s="1"/>
  <c r="F9" i="48" s="1"/>
  <c r="F9" i="29" s="1"/>
  <c r="F178" i="27" s="1"/>
  <c r="N32" i="14"/>
  <c r="V32" i="14" s="1"/>
  <c r="I19" i="48" s="1"/>
  <c r="I19" i="29" s="1"/>
  <c r="I188" i="27" s="1"/>
  <c r="K43" i="14"/>
  <c r="S43" i="14" s="1"/>
  <c r="F30" i="48" s="1"/>
  <c r="F30" i="29" s="1"/>
  <c r="F199" i="27" s="1"/>
  <c r="K51" i="14"/>
  <c r="S51" i="14" s="1"/>
  <c r="F38" i="48" s="1"/>
  <c r="F38" i="29" s="1"/>
  <c r="F207" i="27" s="1"/>
  <c r="K20" i="14"/>
  <c r="N34" i="15"/>
  <c r="N33" i="14"/>
  <c r="V33" i="14" s="1"/>
  <c r="I20" i="48" s="1"/>
  <c r="I20" i="29" s="1"/>
  <c r="I189" i="27" s="1"/>
  <c r="N45" i="14"/>
  <c r="V45" i="14" s="1"/>
  <c r="I32" i="48" s="1"/>
  <c r="I32" i="29" s="1"/>
  <c r="I201" i="27" s="1"/>
  <c r="N55" i="14"/>
  <c r="V55" i="14" s="1"/>
  <c r="I42" i="48" s="1"/>
  <c r="I42" i="29" s="1"/>
  <c r="I211" i="27" s="1"/>
  <c r="M24" i="7"/>
  <c r="M32" i="7"/>
  <c r="M40" i="7"/>
  <c r="M48" i="7"/>
  <c r="M56" i="7"/>
  <c r="M64" i="7"/>
  <c r="L25" i="15"/>
  <c r="L33" i="15"/>
  <c r="L24" i="14"/>
  <c r="T24" i="14" s="1"/>
  <c r="G11" i="48" s="1"/>
  <c r="G11" i="29" s="1"/>
  <c r="G180" i="27" s="1"/>
  <c r="L32" i="14"/>
  <c r="T32" i="14" s="1"/>
  <c r="G19" i="48" s="1"/>
  <c r="G19" i="29" s="1"/>
  <c r="G188" i="27" s="1"/>
  <c r="L40" i="14"/>
  <c r="T40" i="14" s="1"/>
  <c r="G27" i="48" s="1"/>
  <c r="G27" i="29" s="1"/>
  <c r="G196" i="27" s="1"/>
  <c r="N27" i="7"/>
  <c r="N35" i="7"/>
  <c r="N43" i="7"/>
  <c r="N51" i="7"/>
  <c r="N59" i="7"/>
  <c r="K28" i="7"/>
  <c r="K44" i="7"/>
  <c r="K60" i="7"/>
  <c r="M27" i="15"/>
  <c r="K21" i="14"/>
  <c r="S21" i="14" s="1"/>
  <c r="F8" i="48" s="1"/>
  <c r="F8" i="29" s="1"/>
  <c r="F177" i="27" s="1"/>
  <c r="N31" i="14"/>
  <c r="V31" i="14" s="1"/>
  <c r="I18" i="48" s="1"/>
  <c r="I18" i="29" s="1"/>
  <c r="I187" i="27" s="1"/>
  <c r="L42" i="14"/>
  <c r="T42" i="14" s="1"/>
  <c r="G29" i="48" s="1"/>
  <c r="G29" i="29" s="1"/>
  <c r="G198" i="27" s="1"/>
  <c r="L50" i="14"/>
  <c r="T50" i="14" s="1"/>
  <c r="G37" i="48" s="1"/>
  <c r="G37" i="29" s="1"/>
  <c r="G206" i="27" s="1"/>
  <c r="M20" i="14"/>
  <c r="U20" i="14" s="1"/>
  <c r="H7" i="48" s="1"/>
  <c r="H52" i="48" s="1"/>
  <c r="L28" i="7"/>
  <c r="L44" i="7"/>
  <c r="L60" i="7"/>
  <c r="K25" i="15"/>
  <c r="K33" i="15"/>
  <c r="N22" i="14"/>
  <c r="V22" i="14" s="1"/>
  <c r="I9" i="48" s="1"/>
  <c r="I9" i="29" s="1"/>
  <c r="I178" i="27" s="1"/>
  <c r="M29" i="14"/>
  <c r="U29" i="14" s="1"/>
  <c r="H16" i="48" s="1"/>
  <c r="H16" i="29" s="1"/>
  <c r="H185" i="27" s="1"/>
  <c r="M37" i="14"/>
  <c r="U37" i="14" s="1"/>
  <c r="H24" i="48" s="1"/>
  <c r="H24" i="29" s="1"/>
  <c r="H193" i="27" s="1"/>
  <c r="M43" i="14"/>
  <c r="U43" i="14" s="1"/>
  <c r="H30" i="48" s="1"/>
  <c r="H30" i="29" s="1"/>
  <c r="H199" i="27" s="1"/>
  <c r="M48" i="14"/>
  <c r="U48" i="14" s="1"/>
  <c r="H35" i="48" s="1"/>
  <c r="H35" i="29" s="1"/>
  <c r="H204" i="27" s="1"/>
  <c r="M54" i="14"/>
  <c r="U54" i="14" s="1"/>
  <c r="H41" i="48" s="1"/>
  <c r="H41" i="29" s="1"/>
  <c r="H210" i="27" s="1"/>
  <c r="K21" i="7"/>
  <c r="K31" i="7"/>
  <c r="K43" i="7"/>
  <c r="M27" i="7"/>
  <c r="M35" i="7"/>
  <c r="M43" i="7"/>
  <c r="M51" i="7"/>
  <c r="M59" i="7"/>
  <c r="L28" i="15"/>
  <c r="L36" i="15"/>
  <c r="L27" i="14"/>
  <c r="T27" i="14" s="1"/>
  <c r="G14" i="48" s="1"/>
  <c r="G14" i="29" s="1"/>
  <c r="G183" i="27" s="1"/>
  <c r="L35" i="14"/>
  <c r="T35" i="14" s="1"/>
  <c r="G22" i="48" s="1"/>
  <c r="G22" i="29" s="1"/>
  <c r="G191" i="27" s="1"/>
  <c r="N22" i="7"/>
  <c r="N30" i="7"/>
  <c r="N38" i="7"/>
  <c r="N46" i="7"/>
  <c r="N54" i="7"/>
  <c r="N62" i="7"/>
  <c r="M23" i="15"/>
  <c r="K34" i="7"/>
  <c r="K50" i="7"/>
  <c r="N20" i="7"/>
  <c r="M31" i="15"/>
  <c r="K25" i="14"/>
  <c r="S25" i="14" s="1"/>
  <c r="F12" i="48" s="1"/>
  <c r="F12" i="29" s="1"/>
  <c r="F181" i="27" s="1"/>
  <c r="N35" i="14"/>
  <c r="V35" i="14" s="1"/>
  <c r="I22" i="48" s="1"/>
  <c r="I22" i="29" s="1"/>
  <c r="I191" i="27" s="1"/>
  <c r="L45" i="14"/>
  <c r="T45" i="14" s="1"/>
  <c r="G32" i="48" s="1"/>
  <c r="G32" i="29" s="1"/>
  <c r="G201" i="27" s="1"/>
  <c r="L53" i="14"/>
  <c r="T53" i="14" s="1"/>
  <c r="G40" i="48" s="1"/>
  <c r="G40" i="29" s="1"/>
  <c r="G209" i="27" s="1"/>
  <c r="L30" i="7"/>
  <c r="L46" i="7"/>
  <c r="L62" i="7"/>
  <c r="N27" i="15"/>
  <c r="M34" i="15"/>
  <c r="K24" i="14"/>
  <c r="S24" i="14" s="1"/>
  <c r="F11" i="48" s="1"/>
  <c r="F11" i="29" s="1"/>
  <c r="F180" i="27" s="1"/>
  <c r="K32" i="14"/>
  <c r="S32" i="14" s="1"/>
  <c r="F19" i="48" s="1"/>
  <c r="F19" i="29" s="1"/>
  <c r="F188" i="27" s="1"/>
  <c r="N38" i="14"/>
  <c r="V38" i="14" s="1"/>
  <c r="I25" i="48" s="1"/>
  <c r="I25" i="29" s="1"/>
  <c r="I194" i="27" s="1"/>
  <c r="M44" i="14"/>
  <c r="U44" i="14" s="1"/>
  <c r="H31" i="48" s="1"/>
  <c r="H31" i="29" s="1"/>
  <c r="H200" i="27" s="1"/>
  <c r="M50" i="14"/>
  <c r="U50" i="14" s="1"/>
  <c r="H37" i="48" s="1"/>
  <c r="H37" i="29" s="1"/>
  <c r="H206" i="27" s="1"/>
  <c r="M55" i="14"/>
  <c r="U55" i="14" s="1"/>
  <c r="H42" i="48" s="1"/>
  <c r="H42" i="29" s="1"/>
  <c r="H211" i="27" s="1"/>
  <c r="K23" i="7"/>
  <c r="K35" i="7"/>
  <c r="K45" i="7"/>
  <c r="L25" i="7"/>
  <c r="L65" i="7"/>
  <c r="N33" i="15"/>
  <c r="K30" i="14"/>
  <c r="S30" i="14" s="1"/>
  <c r="F17" i="48" s="1"/>
  <c r="F17" i="29" s="1"/>
  <c r="F186" i="27" s="1"/>
  <c r="K45" i="14"/>
  <c r="S45" i="14" s="1"/>
  <c r="F32" i="48" s="1"/>
  <c r="F32" i="29" s="1"/>
  <c r="F201" i="27" s="1"/>
  <c r="K55" i="14"/>
  <c r="S55" i="14" s="1"/>
  <c r="F42" i="48" s="1"/>
  <c r="F42" i="29" s="1"/>
  <c r="F211" i="27" s="1"/>
  <c r="L43" i="7"/>
  <c r="K32" i="15"/>
  <c r="M36" i="14"/>
  <c r="U36" i="14" s="1"/>
  <c r="H23" i="48" s="1"/>
  <c r="H23" i="29" s="1"/>
  <c r="H192" i="27" s="1"/>
  <c r="N51" i="14"/>
  <c r="V51" i="14" s="1"/>
  <c r="I38" i="48" s="1"/>
  <c r="I38" i="29" s="1"/>
  <c r="I207" i="27" s="1"/>
  <c r="L53" i="7"/>
  <c r="M32" i="15"/>
  <c r="N36" i="14"/>
  <c r="V36" i="14" s="1"/>
  <c r="I23" i="48" s="1"/>
  <c r="I23" i="29" s="1"/>
  <c r="I192" i="27" s="1"/>
  <c r="K54" i="14"/>
  <c r="S54" i="14" s="1"/>
  <c r="F41" i="48" s="1"/>
  <c r="F41" i="29" s="1"/>
  <c r="F210" i="27" s="1"/>
  <c r="L55" i="7"/>
  <c r="K36" i="15"/>
  <c r="M40" i="14"/>
  <c r="U40" i="14" s="1"/>
  <c r="H27" i="48" s="1"/>
  <c r="H27" i="29" s="1"/>
  <c r="H196" i="27" s="1"/>
  <c r="N56" i="14"/>
  <c r="V56" i="14" s="1"/>
  <c r="I43" i="48" s="1"/>
  <c r="I43" i="29" s="1"/>
  <c r="I212" i="27" s="1"/>
  <c r="L51" i="7"/>
  <c r="K31" i="14"/>
  <c r="S31" i="14" s="1"/>
  <c r="F18" i="48" s="1"/>
  <c r="F18" i="29" s="1"/>
  <c r="F187" i="27" s="1"/>
  <c r="L29" i="7"/>
  <c r="K27" i="15"/>
  <c r="K34" i="14"/>
  <c r="S34" i="14" s="1"/>
  <c r="F21" i="48" s="1"/>
  <c r="F21" i="29" s="1"/>
  <c r="F190" i="27" s="1"/>
  <c r="K52" i="14"/>
  <c r="S52" i="14" s="1"/>
  <c r="F39" i="48" s="1"/>
  <c r="F39" i="29" s="1"/>
  <c r="F208" i="27" s="1"/>
  <c r="K61" i="7"/>
  <c r="N21" i="14"/>
  <c r="V21" i="14" s="1"/>
  <c r="I8" i="48" s="1"/>
  <c r="I8" i="29" s="1"/>
  <c r="I177" i="27" s="1"/>
  <c r="N42" i="14"/>
  <c r="V42" i="14" s="1"/>
  <c r="I29" i="48" s="1"/>
  <c r="I29" i="29" s="1"/>
  <c r="I198" i="27" s="1"/>
  <c r="M28" i="7"/>
  <c r="M36" i="7"/>
  <c r="M44" i="7"/>
  <c r="M52" i="7"/>
  <c r="M60" i="7"/>
  <c r="L21" i="15"/>
  <c r="L29" i="15"/>
  <c r="M20" i="15"/>
  <c r="L28" i="14"/>
  <c r="T28" i="14" s="1"/>
  <c r="G15" i="48" s="1"/>
  <c r="G15" i="29" s="1"/>
  <c r="G184" i="27" s="1"/>
  <c r="L36" i="14"/>
  <c r="T36" i="14" s="1"/>
  <c r="G23" i="48" s="1"/>
  <c r="G23" i="29" s="1"/>
  <c r="G192" i="27" s="1"/>
  <c r="N23" i="7"/>
  <c r="N31" i="7"/>
  <c r="N39" i="7"/>
  <c r="N47" i="7"/>
  <c r="N55" i="7"/>
  <c r="N63" i="7"/>
  <c r="M24" i="15"/>
  <c r="K36" i="7"/>
  <c r="K52" i="7"/>
  <c r="L47" i="7"/>
  <c r="K35" i="15"/>
  <c r="N57" i="14"/>
  <c r="V57" i="14" s="1"/>
  <c r="I44" i="48" s="1"/>
  <c r="I44" i="29" s="1"/>
  <c r="I213" i="27" s="1"/>
  <c r="K35" i="14"/>
  <c r="S35" i="14" s="1"/>
  <c r="F22" i="48" s="1"/>
  <c r="F22" i="29" s="1"/>
  <c r="F191" i="27" s="1"/>
  <c r="N20" i="14"/>
  <c r="V20" i="14" s="1"/>
  <c r="I7" i="48" s="1"/>
  <c r="I50" i="48" s="1"/>
  <c r="K24" i="15"/>
  <c r="M28" i="14"/>
  <c r="U28" i="14" s="1"/>
  <c r="H15" i="48" s="1"/>
  <c r="H15" i="29" s="1"/>
  <c r="H184" i="27" s="1"/>
  <c r="K57" i="14"/>
  <c r="S57" i="14" s="1"/>
  <c r="F44" i="48" s="1"/>
  <c r="F44" i="29" s="1"/>
  <c r="F213" i="27" s="1"/>
  <c r="N24" i="14"/>
  <c r="V24" i="14" s="1"/>
  <c r="I11" i="48" s="1"/>
  <c r="I11" i="29" s="1"/>
  <c r="I180" i="27" s="1"/>
  <c r="K37" i="7"/>
  <c r="M33" i="14"/>
  <c r="U33" i="14" s="1"/>
  <c r="H20" i="48" s="1"/>
  <c r="H20" i="29" s="1"/>
  <c r="H189" i="27" s="1"/>
  <c r="N54" i="14"/>
  <c r="V54" i="14" s="1"/>
  <c r="I41" i="48" s="1"/>
  <c r="I41" i="29" s="1"/>
  <c r="I210" i="27" s="1"/>
  <c r="M32" i="14"/>
  <c r="U32" i="14" s="1"/>
  <c r="H19" i="48" s="1"/>
  <c r="H19" i="29" s="1"/>
  <c r="H188" i="27" s="1"/>
  <c r="N21" i="15"/>
  <c r="K48" i="14"/>
  <c r="S48" i="14" s="1"/>
  <c r="F35" i="48" s="1"/>
  <c r="F35" i="29" s="1"/>
  <c r="F204" i="27" s="1"/>
  <c r="M23" i="14"/>
  <c r="U23" i="14" s="1"/>
  <c r="H10" i="48" s="1"/>
  <c r="H10" i="29" s="1"/>
  <c r="H179" i="27" s="1"/>
  <c r="L45" i="7"/>
  <c r="L20" i="15"/>
  <c r="L27" i="7"/>
  <c r="N44" i="14"/>
  <c r="V44" i="14" s="1"/>
  <c r="I31" i="48" s="1"/>
  <c r="I31" i="29" s="1"/>
  <c r="I200" i="27" s="1"/>
  <c r="N30" i="15"/>
  <c r="L23" i="7"/>
  <c r="K42" i="14"/>
  <c r="S42" i="14" s="1"/>
  <c r="F29" i="48" s="1"/>
  <c r="F29" i="29" s="1"/>
  <c r="F198" i="27" s="1"/>
  <c r="N29" i="15"/>
  <c r="L21" i="7"/>
  <c r="K39" i="14"/>
  <c r="S39" i="14" s="1"/>
  <c r="F26" i="48" s="1"/>
  <c r="F26" i="29" s="1"/>
  <c r="F195" i="27" s="1"/>
  <c r="M29" i="15"/>
  <c r="K47" i="14"/>
  <c r="S47" i="14" s="1"/>
  <c r="F34" i="48" s="1"/>
  <c r="F34" i="29" s="1"/>
  <c r="F203" i="27" s="1"/>
  <c r="M27" i="14"/>
  <c r="U27" i="14" s="1"/>
  <c r="H14" i="48" s="1"/>
  <c r="H14" i="29" s="1"/>
  <c r="H183" i="27" s="1"/>
  <c r="N25" i="15"/>
  <c r="L41" i="7"/>
  <c r="K39" i="7"/>
  <c r="L20" i="14"/>
  <c r="T20" i="14" s="1"/>
  <c r="G7" i="48" s="1"/>
  <c r="G49" i="48" s="1"/>
  <c r="M47" i="14"/>
  <c r="U47" i="14" s="1"/>
  <c r="H34" i="48" s="1"/>
  <c r="H34" i="29" s="1"/>
  <c r="H203" i="27" s="1"/>
  <c r="N34" i="14"/>
  <c r="V34" i="14" s="1"/>
  <c r="I21" i="48" s="1"/>
  <c r="I21" i="29" s="1"/>
  <c r="I190" i="27" s="1"/>
  <c r="M21" i="14"/>
  <c r="U21" i="14" s="1"/>
  <c r="H8" i="48" s="1"/>
  <c r="H8" i="29" s="1"/>
  <c r="H177" i="27" s="1"/>
  <c r="K23" i="15"/>
  <c r="L38" i="7"/>
  <c r="L46" i="14"/>
  <c r="T46" i="14" s="1"/>
  <c r="G33" i="48" s="1"/>
  <c r="G33" i="29" s="1"/>
  <c r="G202" i="27" s="1"/>
  <c r="M26" i="14"/>
  <c r="U26" i="14" s="1"/>
  <c r="H13" i="48" s="1"/>
  <c r="H13" i="29" s="1"/>
  <c r="H182" i="27" s="1"/>
  <c r="K20" i="7"/>
  <c r="N34" i="7"/>
  <c r="L23" i="14"/>
  <c r="T23" i="14" s="1"/>
  <c r="G10" i="48" s="1"/>
  <c r="G10" i="29" s="1"/>
  <c r="G179" i="27" s="1"/>
  <c r="M55" i="7"/>
  <c r="M23" i="7"/>
  <c r="G7" i="29"/>
  <c r="G176" i="27" s="1"/>
  <c r="I51" i="48"/>
  <c r="I49" i="48"/>
  <c r="I46" i="48"/>
  <c r="I46" i="29" s="1"/>
  <c r="I65" i="27" s="1"/>
  <c r="I47" i="48"/>
  <c r="I47" i="29" s="1"/>
  <c r="I63" i="27" s="1"/>
  <c r="L66" i="6"/>
  <c r="M65" i="6"/>
  <c r="N64" i="6"/>
  <c r="K63" i="6"/>
  <c r="L62" i="6"/>
  <c r="M61" i="6"/>
  <c r="N60" i="6"/>
  <c r="K59" i="6"/>
  <c r="L58" i="6"/>
  <c r="M57" i="6"/>
  <c r="N56" i="6"/>
  <c r="K55" i="6"/>
  <c r="L54" i="6"/>
  <c r="M53" i="6"/>
  <c r="N52" i="6"/>
  <c r="K51" i="6"/>
  <c r="L50" i="6"/>
  <c r="M49" i="6"/>
  <c r="N48" i="6"/>
  <c r="K47" i="6"/>
  <c r="L46" i="6"/>
  <c r="M45" i="6"/>
  <c r="N44" i="6"/>
  <c r="K43" i="6"/>
  <c r="L42" i="6"/>
  <c r="M41" i="6"/>
  <c r="N40" i="6"/>
  <c r="K39" i="6"/>
  <c r="N66" i="6"/>
  <c r="K65" i="6"/>
  <c r="L64" i="6"/>
  <c r="M63" i="6"/>
  <c r="N62" i="6"/>
  <c r="K61" i="6"/>
  <c r="L60" i="6"/>
  <c r="M59" i="6"/>
  <c r="N58" i="6"/>
  <c r="K57" i="6"/>
  <c r="L56" i="6"/>
  <c r="M55" i="6"/>
  <c r="N54" i="6"/>
  <c r="K53" i="6"/>
  <c r="L52" i="6"/>
  <c r="M51" i="6"/>
  <c r="N50" i="6"/>
  <c r="K49" i="6"/>
  <c r="L48" i="6"/>
  <c r="M47" i="6"/>
  <c r="N46" i="6"/>
  <c r="K45" i="6"/>
  <c r="L44" i="6"/>
  <c r="M43" i="6"/>
  <c r="N42" i="6"/>
  <c r="K41" i="6"/>
  <c r="L40" i="6"/>
  <c r="M39" i="6"/>
  <c r="N38" i="6"/>
  <c r="K37" i="6"/>
  <c r="L36" i="6"/>
  <c r="M35" i="6"/>
  <c r="N34" i="6"/>
  <c r="K33" i="6"/>
  <c r="L32" i="6"/>
  <c r="M31" i="6"/>
  <c r="N30" i="6"/>
  <c r="K29" i="6"/>
  <c r="L28" i="6"/>
  <c r="M27" i="6"/>
  <c r="N26" i="6"/>
  <c r="K25" i="6"/>
  <c r="L24" i="6"/>
  <c r="M23" i="6"/>
  <c r="N22" i="6"/>
  <c r="K21" i="6"/>
  <c r="L20" i="6"/>
  <c r="N65" i="6"/>
  <c r="K64" i="6"/>
  <c r="N61" i="6"/>
  <c r="K60" i="6"/>
  <c r="N57" i="6"/>
  <c r="K56" i="6"/>
  <c r="N53" i="6"/>
  <c r="K52" i="6"/>
  <c r="N49" i="6"/>
  <c r="K48" i="6"/>
  <c r="N45" i="6"/>
  <c r="K44" i="6"/>
  <c r="N41" i="6"/>
  <c r="K40" i="6"/>
  <c r="K66" i="6"/>
  <c r="N63" i="6"/>
  <c r="K62" i="6"/>
  <c r="N59" i="6"/>
  <c r="K58" i="6"/>
  <c r="N55" i="6"/>
  <c r="K54" i="6"/>
  <c r="N51" i="6"/>
  <c r="K50" i="6"/>
  <c r="N47" i="6"/>
  <c r="K46" i="6"/>
  <c r="N43" i="6"/>
  <c r="K42" i="6"/>
  <c r="N39" i="6"/>
  <c r="L38" i="6"/>
  <c r="M37" i="6"/>
  <c r="M36" i="6"/>
  <c r="L35" i="6"/>
  <c r="L34" i="6"/>
  <c r="M33" i="6"/>
  <c r="M32" i="6"/>
  <c r="L31" i="6"/>
  <c r="L30" i="6"/>
  <c r="M29" i="6"/>
  <c r="M28" i="6"/>
  <c r="L27" i="6"/>
  <c r="L26" i="6"/>
  <c r="M25" i="6"/>
  <c r="M24" i="6"/>
  <c r="L23" i="6"/>
  <c r="L22" i="6"/>
  <c r="M21" i="6"/>
  <c r="M20" i="6"/>
  <c r="M64" i="6"/>
  <c r="L63" i="6"/>
  <c r="M60" i="6"/>
  <c r="L59" i="6"/>
  <c r="M56" i="6"/>
  <c r="L55" i="6"/>
  <c r="M52" i="6"/>
  <c r="L51" i="6"/>
  <c r="M48" i="6"/>
  <c r="L47" i="6"/>
  <c r="M44" i="6"/>
  <c r="L43" i="6"/>
  <c r="M40" i="6"/>
  <c r="L39" i="6"/>
  <c r="K38" i="6"/>
  <c r="L37" i="6"/>
  <c r="K36" i="6"/>
  <c r="K35" i="6"/>
  <c r="K34" i="6"/>
  <c r="L33" i="6"/>
  <c r="K32" i="6"/>
  <c r="K31" i="6"/>
  <c r="K30" i="6"/>
  <c r="L29" i="6"/>
  <c r="K28" i="6"/>
  <c r="K27" i="6"/>
  <c r="K26" i="6"/>
  <c r="L25" i="6"/>
  <c r="K24" i="6"/>
  <c r="K23" i="6"/>
  <c r="K22" i="6"/>
  <c r="L21" i="6"/>
  <c r="K20" i="6"/>
  <c r="L65" i="6"/>
  <c r="M62" i="6"/>
  <c r="L57" i="6"/>
  <c r="M54" i="6"/>
  <c r="L49" i="6"/>
  <c r="M46" i="6"/>
  <c r="L41" i="6"/>
  <c r="M38" i="6"/>
  <c r="N36" i="6"/>
  <c r="M34" i="6"/>
  <c r="N32" i="6"/>
  <c r="M30" i="6"/>
  <c r="N28" i="6"/>
  <c r="M26" i="6"/>
  <c r="M22" i="6"/>
  <c r="M66" i="6"/>
  <c r="L61" i="6"/>
  <c r="M58" i="6"/>
  <c r="L53" i="6"/>
  <c r="M50" i="6"/>
  <c r="L45" i="6"/>
  <c r="M42" i="6"/>
  <c r="N37" i="6"/>
  <c r="N35" i="6"/>
  <c r="N33" i="6"/>
  <c r="N31" i="6"/>
  <c r="N29" i="6"/>
  <c r="N27" i="6"/>
  <c r="N25" i="6"/>
  <c r="N23" i="6"/>
  <c r="N21" i="6"/>
  <c r="N24" i="6"/>
  <c r="N20" i="6"/>
  <c r="F344" i="20"/>
  <c r="H7" i="29" l="1"/>
  <c r="H176" i="27" s="1"/>
  <c r="G51" i="48"/>
  <c r="G52" i="48"/>
  <c r="I48" i="48"/>
  <c r="I7" i="29"/>
  <c r="I176" i="27" s="1"/>
  <c r="I52" i="48"/>
  <c r="G48" i="48"/>
  <c r="G50" i="48"/>
  <c r="L73" i="7"/>
  <c r="I45" i="48"/>
  <c r="I45" i="29" s="1"/>
  <c r="I64" i="27" s="1"/>
  <c r="G46" i="48"/>
  <c r="G46" i="29" s="1"/>
  <c r="G65" i="27" s="1"/>
  <c r="G45" i="48"/>
  <c r="G45" i="29" s="1"/>
  <c r="G64" i="27" s="1"/>
  <c r="H48" i="48"/>
  <c r="H51" i="48"/>
  <c r="G47" i="48"/>
  <c r="G47" i="29" s="1"/>
  <c r="G63" i="27" s="1"/>
  <c r="H49" i="48"/>
  <c r="H46" i="48"/>
  <c r="H46" i="29" s="1"/>
  <c r="H65" i="27" s="1"/>
  <c r="J44" i="12"/>
  <c r="H47" i="48"/>
  <c r="H47" i="29" s="1"/>
  <c r="H63" i="27" s="1"/>
  <c r="H50" i="48"/>
  <c r="H45" i="48"/>
  <c r="H45" i="29" s="1"/>
  <c r="H64" i="27" s="1"/>
  <c r="F15" i="13"/>
  <c r="F200" i="20"/>
  <c r="S21" i="15"/>
  <c r="F8" i="49" s="1"/>
  <c r="F8" i="33" s="1"/>
  <c r="F215" i="27" s="1"/>
  <c r="F23" i="13"/>
  <c r="F208" i="20"/>
  <c r="S29" i="15"/>
  <c r="F16" i="49" s="1"/>
  <c r="F16" i="33" s="1"/>
  <c r="F223" i="27" s="1"/>
  <c r="V20" i="15"/>
  <c r="I7" i="49" s="1"/>
  <c r="I14" i="13"/>
  <c r="N42" i="15"/>
  <c r="N38" i="15"/>
  <c r="I33" i="13" s="1"/>
  <c r="I58" i="20" s="1"/>
  <c r="I199" i="20"/>
  <c r="N41" i="15"/>
  <c r="N44" i="15"/>
  <c r="N39" i="15"/>
  <c r="I31" i="13" s="1"/>
  <c r="I56" i="20" s="1"/>
  <c r="N43" i="15"/>
  <c r="N37" i="15"/>
  <c r="I32" i="13" s="1"/>
  <c r="I57" i="20" s="1"/>
  <c r="N40" i="15"/>
  <c r="I207" i="20"/>
  <c r="I22" i="13"/>
  <c r="V28" i="15"/>
  <c r="I15" i="49" s="1"/>
  <c r="I15" i="33" s="1"/>
  <c r="I222" i="27" s="1"/>
  <c r="V36" i="15"/>
  <c r="I23" i="49" s="1"/>
  <c r="I23" i="33" s="1"/>
  <c r="I230" i="27" s="1"/>
  <c r="I30" i="13"/>
  <c r="I215" i="20"/>
  <c r="H21" i="13"/>
  <c r="H206" i="20"/>
  <c r="U27" i="15"/>
  <c r="H14" i="49" s="1"/>
  <c r="H14" i="33" s="1"/>
  <c r="H221" i="27" s="1"/>
  <c r="H214" i="20"/>
  <c r="U35" i="15"/>
  <c r="H22" i="49" s="1"/>
  <c r="H22" i="33" s="1"/>
  <c r="H229" i="27" s="1"/>
  <c r="H29" i="13"/>
  <c r="H204" i="20"/>
  <c r="H19" i="13"/>
  <c r="U25" i="15"/>
  <c r="H12" i="49" s="1"/>
  <c r="H12" i="33" s="1"/>
  <c r="H219" i="27" s="1"/>
  <c r="H212" i="20"/>
  <c r="H27" i="13"/>
  <c r="U33" i="15"/>
  <c r="H20" i="49" s="1"/>
  <c r="H20" i="33" s="1"/>
  <c r="H227" i="27" s="1"/>
  <c r="H16" i="13"/>
  <c r="H201" i="20"/>
  <c r="U22" i="15"/>
  <c r="H9" i="49" s="1"/>
  <c r="H9" i="33" s="1"/>
  <c r="H216" i="27" s="1"/>
  <c r="H205" i="20"/>
  <c r="H20" i="13"/>
  <c r="U26" i="15"/>
  <c r="H13" i="49" s="1"/>
  <c r="H13" i="33" s="1"/>
  <c r="H220" i="27" s="1"/>
  <c r="H24" i="13"/>
  <c r="H209" i="20"/>
  <c r="U30" i="15"/>
  <c r="H17" i="49" s="1"/>
  <c r="H17" i="33" s="1"/>
  <c r="H224" i="27" s="1"/>
  <c r="H28" i="13"/>
  <c r="H213" i="20"/>
  <c r="U34" i="15"/>
  <c r="H21" i="49" s="1"/>
  <c r="H21" i="33" s="1"/>
  <c r="H228" i="27" s="1"/>
  <c r="G15" i="13"/>
  <c r="G200" i="20"/>
  <c r="T21" i="15"/>
  <c r="G8" i="49" s="1"/>
  <c r="G204" i="20"/>
  <c r="G19" i="13"/>
  <c r="T25" i="15"/>
  <c r="G12" i="49" s="1"/>
  <c r="G12" i="33" s="1"/>
  <c r="G219" i="27" s="1"/>
  <c r="G23" i="13"/>
  <c r="G208" i="20"/>
  <c r="T29" i="15"/>
  <c r="G16" i="49" s="1"/>
  <c r="G16" i="33" s="1"/>
  <c r="G223" i="27" s="1"/>
  <c r="G27" i="13"/>
  <c r="G212" i="20"/>
  <c r="T33" i="15"/>
  <c r="G20" i="49" s="1"/>
  <c r="G20" i="33" s="1"/>
  <c r="G227" i="27" s="1"/>
  <c r="F14" i="26"/>
  <c r="H61" i="20" s="1"/>
  <c r="H216" i="20"/>
  <c r="S20" i="25"/>
  <c r="I162" i="20"/>
  <c r="I15" i="12"/>
  <c r="I170" i="20"/>
  <c r="I23" i="12"/>
  <c r="I178" i="20"/>
  <c r="I31" i="12"/>
  <c r="I186" i="20"/>
  <c r="I39" i="12"/>
  <c r="I194" i="20"/>
  <c r="I47" i="12"/>
  <c r="F16" i="12"/>
  <c r="F163" i="20"/>
  <c r="F171" i="20"/>
  <c r="F24" i="12"/>
  <c r="F179" i="20"/>
  <c r="F32" i="12"/>
  <c r="F187" i="20"/>
  <c r="F40" i="12"/>
  <c r="F195" i="20"/>
  <c r="F48" i="12"/>
  <c r="G19" i="12"/>
  <c r="G166" i="20"/>
  <c r="G27" i="12"/>
  <c r="G174" i="20"/>
  <c r="G35" i="12"/>
  <c r="G182" i="20"/>
  <c r="G190" i="20"/>
  <c r="G43" i="12"/>
  <c r="G51" i="12"/>
  <c r="G198" i="20"/>
  <c r="G168" i="20"/>
  <c r="G21" i="12"/>
  <c r="G176" i="20"/>
  <c r="G29" i="12"/>
  <c r="G37" i="12"/>
  <c r="G184" i="20"/>
  <c r="G192" i="20"/>
  <c r="G45" i="12"/>
  <c r="G161" i="20"/>
  <c r="G14" i="12"/>
  <c r="L64" i="14"/>
  <c r="L60" i="14"/>
  <c r="L62" i="14"/>
  <c r="L58" i="14"/>
  <c r="L61" i="14"/>
  <c r="L65" i="14"/>
  <c r="L63" i="14"/>
  <c r="L59" i="14"/>
  <c r="G165" i="20"/>
  <c r="G18" i="12"/>
  <c r="G169" i="20"/>
  <c r="G22" i="12"/>
  <c r="G173" i="20"/>
  <c r="G26" i="12"/>
  <c r="G30" i="12"/>
  <c r="G177" i="20"/>
  <c r="G181" i="20"/>
  <c r="G34" i="12"/>
  <c r="G185" i="20"/>
  <c r="G38" i="12"/>
  <c r="G189" i="20"/>
  <c r="G42" i="12"/>
  <c r="G46" i="12"/>
  <c r="G193" i="20"/>
  <c r="G197" i="20"/>
  <c r="G50" i="12"/>
  <c r="G163" i="20"/>
  <c r="G16" i="12"/>
  <c r="G167" i="20"/>
  <c r="G20" i="12"/>
  <c r="G171" i="20"/>
  <c r="G24" i="12"/>
  <c r="G175" i="20"/>
  <c r="G28" i="12"/>
  <c r="G179" i="20"/>
  <c r="G32" i="12"/>
  <c r="G183" i="20"/>
  <c r="G36" i="12"/>
  <c r="G187" i="20"/>
  <c r="G40" i="12"/>
  <c r="G44" i="12"/>
  <c r="G191" i="20"/>
  <c r="G48" i="12"/>
  <c r="G195" i="20"/>
  <c r="V20" i="6"/>
  <c r="I7" i="46" s="1"/>
  <c r="N72" i="6"/>
  <c r="N68" i="6"/>
  <c r="I63" i="4" s="1"/>
  <c r="I40" i="20" s="1"/>
  <c r="N74" i="6"/>
  <c r="N69" i="6"/>
  <c r="I61" i="4" s="1"/>
  <c r="I38" i="20" s="1"/>
  <c r="I14" i="4"/>
  <c r="N71" i="6"/>
  <c r="I68" i="20"/>
  <c r="N70" i="6"/>
  <c r="N67" i="6"/>
  <c r="I62" i="4" s="1"/>
  <c r="I39" i="20" s="1"/>
  <c r="N73" i="6"/>
  <c r="I73" i="20"/>
  <c r="I19" i="4"/>
  <c r="V25" i="6"/>
  <c r="I12" i="46" s="1"/>
  <c r="I12" i="31" s="1"/>
  <c r="I88" i="27" s="1"/>
  <c r="I81" i="20"/>
  <c r="I27" i="4"/>
  <c r="V33" i="6"/>
  <c r="I20" i="46" s="1"/>
  <c r="I20" i="31" s="1"/>
  <c r="I96" i="27" s="1"/>
  <c r="G39" i="4"/>
  <c r="G93" i="20"/>
  <c r="T45" i="6"/>
  <c r="G32" i="46" s="1"/>
  <c r="G32" i="31" s="1"/>
  <c r="G108" i="27" s="1"/>
  <c r="G55" i="4"/>
  <c r="G109" i="20"/>
  <c r="T61" i="6"/>
  <c r="G48" i="46" s="1"/>
  <c r="G48" i="31" s="1"/>
  <c r="G124" i="27" s="1"/>
  <c r="I22" i="4"/>
  <c r="I76" i="20"/>
  <c r="V28" i="6"/>
  <c r="I15" i="46" s="1"/>
  <c r="I15" i="31" s="1"/>
  <c r="I91" i="27" s="1"/>
  <c r="I30" i="4"/>
  <c r="I84" i="20"/>
  <c r="V36" i="6"/>
  <c r="I23" i="46" s="1"/>
  <c r="I23" i="31" s="1"/>
  <c r="I99" i="27" s="1"/>
  <c r="G43" i="4"/>
  <c r="T49" i="6"/>
  <c r="G36" i="46" s="1"/>
  <c r="G36" i="31" s="1"/>
  <c r="G112" i="27" s="1"/>
  <c r="G97" i="20"/>
  <c r="G113" i="20"/>
  <c r="G59" i="4"/>
  <c r="T65" i="6"/>
  <c r="G52" i="46" s="1"/>
  <c r="G52" i="31" s="1"/>
  <c r="G128" i="27" s="1"/>
  <c r="F71" i="20"/>
  <c r="S23" i="6"/>
  <c r="F10" i="46" s="1"/>
  <c r="F10" i="31" s="1"/>
  <c r="F86" i="27" s="1"/>
  <c r="F17" i="4"/>
  <c r="F75" i="20"/>
  <c r="F21" i="4"/>
  <c r="S27" i="6"/>
  <c r="F14" i="46" s="1"/>
  <c r="F14" i="31" s="1"/>
  <c r="F90" i="27" s="1"/>
  <c r="F79" i="20"/>
  <c r="S31" i="6"/>
  <c r="F18" i="46" s="1"/>
  <c r="F18" i="31" s="1"/>
  <c r="F94" i="27" s="1"/>
  <c r="F25" i="4"/>
  <c r="F83" i="20"/>
  <c r="F29" i="4"/>
  <c r="S35" i="6"/>
  <c r="F22" i="46" s="1"/>
  <c r="F22" i="31" s="1"/>
  <c r="F98" i="27" s="1"/>
  <c r="G87" i="20"/>
  <c r="T39" i="6"/>
  <c r="G26" i="46" s="1"/>
  <c r="G26" i="31" s="1"/>
  <c r="G102" i="27" s="1"/>
  <c r="G33" i="4"/>
  <c r="G95" i="20"/>
  <c r="T47" i="6"/>
  <c r="G34" i="46" s="1"/>
  <c r="G34" i="31" s="1"/>
  <c r="G110" i="27" s="1"/>
  <c r="G41" i="4"/>
  <c r="G103" i="20"/>
  <c r="G49" i="4"/>
  <c r="T55" i="6"/>
  <c r="G42" i="46" s="1"/>
  <c r="G42" i="31" s="1"/>
  <c r="G118" i="27" s="1"/>
  <c r="G111" i="20"/>
  <c r="G57" i="4"/>
  <c r="T63" i="6"/>
  <c r="G50" i="46" s="1"/>
  <c r="G50" i="31" s="1"/>
  <c r="G126" i="27" s="1"/>
  <c r="G70" i="20"/>
  <c r="G16" i="4"/>
  <c r="T22" i="6"/>
  <c r="G9" i="46" s="1"/>
  <c r="G9" i="31" s="1"/>
  <c r="G85" i="27" s="1"/>
  <c r="G74" i="20"/>
  <c r="G20" i="4"/>
  <c r="T26" i="6"/>
  <c r="G13" i="46" s="1"/>
  <c r="G13" i="31" s="1"/>
  <c r="G89" i="27" s="1"/>
  <c r="G78" i="20"/>
  <c r="G24" i="4"/>
  <c r="T30" i="6"/>
  <c r="G17" i="46" s="1"/>
  <c r="G17" i="31" s="1"/>
  <c r="G93" i="27" s="1"/>
  <c r="G82" i="20"/>
  <c r="G28" i="4"/>
  <c r="T34" i="6"/>
  <c r="G21" i="46" s="1"/>
  <c r="G21" i="31" s="1"/>
  <c r="G97" i="27" s="1"/>
  <c r="G86" i="20"/>
  <c r="G32" i="4"/>
  <c r="T38" i="6"/>
  <c r="G25" i="46" s="1"/>
  <c r="G25" i="31" s="1"/>
  <c r="G101" i="27" s="1"/>
  <c r="F40" i="4"/>
  <c r="S46" i="6"/>
  <c r="F33" i="46" s="1"/>
  <c r="F33" i="31" s="1"/>
  <c r="F109" i="27" s="1"/>
  <c r="F94" i="20"/>
  <c r="F102" i="20"/>
  <c r="S54" i="6"/>
  <c r="F41" i="46" s="1"/>
  <c r="F41" i="31" s="1"/>
  <c r="F117" i="27" s="1"/>
  <c r="F48" i="4"/>
  <c r="F110" i="20"/>
  <c r="F56" i="4"/>
  <c r="S62" i="6"/>
  <c r="F49" i="46" s="1"/>
  <c r="F49" i="31" s="1"/>
  <c r="F125" i="27" s="1"/>
  <c r="I35" i="4"/>
  <c r="I89" i="20"/>
  <c r="V41" i="6"/>
  <c r="I28" i="46" s="1"/>
  <c r="I28" i="31" s="1"/>
  <c r="I104" i="27" s="1"/>
  <c r="I97" i="20"/>
  <c r="I43" i="4"/>
  <c r="V49" i="6"/>
  <c r="I36" i="46" s="1"/>
  <c r="I36" i="31" s="1"/>
  <c r="I112" i="27" s="1"/>
  <c r="I105" i="20"/>
  <c r="I51" i="4"/>
  <c r="V57" i="6"/>
  <c r="I44" i="46" s="1"/>
  <c r="I44" i="31" s="1"/>
  <c r="I120" i="27" s="1"/>
  <c r="I113" i="20"/>
  <c r="I59" i="4"/>
  <c r="V65" i="6"/>
  <c r="I52" i="46" s="1"/>
  <c r="I52" i="31" s="1"/>
  <c r="I128" i="27" s="1"/>
  <c r="H17" i="4"/>
  <c r="H71" i="20"/>
  <c r="U23" i="6"/>
  <c r="H10" i="46" s="1"/>
  <c r="H10" i="31" s="1"/>
  <c r="H86" i="27" s="1"/>
  <c r="H75" i="20"/>
  <c r="H21" i="4"/>
  <c r="U27" i="6"/>
  <c r="H14" i="46" s="1"/>
  <c r="H14" i="31" s="1"/>
  <c r="H90" i="27" s="1"/>
  <c r="H79" i="20"/>
  <c r="H25" i="4"/>
  <c r="U31" i="6"/>
  <c r="H18" i="46" s="1"/>
  <c r="H18" i="31" s="1"/>
  <c r="H94" i="27" s="1"/>
  <c r="H83" i="20"/>
  <c r="H29" i="4"/>
  <c r="U35" i="6"/>
  <c r="H22" i="46" s="1"/>
  <c r="H22" i="31" s="1"/>
  <c r="H98" i="27" s="1"/>
  <c r="H87" i="20"/>
  <c r="H33" i="4"/>
  <c r="U39" i="6"/>
  <c r="H26" i="46" s="1"/>
  <c r="H26" i="31" s="1"/>
  <c r="H102" i="27" s="1"/>
  <c r="H37" i="4"/>
  <c r="H91" i="20"/>
  <c r="U43" i="6"/>
  <c r="H30" i="46" s="1"/>
  <c r="H30" i="31" s="1"/>
  <c r="H106" i="27" s="1"/>
  <c r="H41" i="4"/>
  <c r="H95" i="20"/>
  <c r="U47" i="6"/>
  <c r="H34" i="46" s="1"/>
  <c r="H34" i="31" s="1"/>
  <c r="H110" i="27" s="1"/>
  <c r="H45" i="4"/>
  <c r="H99" i="20"/>
  <c r="U51" i="6"/>
  <c r="H38" i="46" s="1"/>
  <c r="H38" i="31" s="1"/>
  <c r="H114" i="27" s="1"/>
  <c r="H49" i="4"/>
  <c r="H103" i="20"/>
  <c r="U55" i="6"/>
  <c r="H42" i="46" s="1"/>
  <c r="H42" i="31" s="1"/>
  <c r="H118" i="27" s="1"/>
  <c r="H107" i="20"/>
  <c r="H53" i="4"/>
  <c r="U59" i="6"/>
  <c r="H46" i="46" s="1"/>
  <c r="H46" i="31" s="1"/>
  <c r="H122" i="27" s="1"/>
  <c r="H57" i="4"/>
  <c r="H111" i="20"/>
  <c r="U63" i="6"/>
  <c r="H50" i="46" s="1"/>
  <c r="H50" i="31" s="1"/>
  <c r="H126" i="27" s="1"/>
  <c r="F87" i="20"/>
  <c r="S39" i="6"/>
  <c r="F26" i="46" s="1"/>
  <c r="F26" i="31" s="1"/>
  <c r="F102" i="27" s="1"/>
  <c r="F33" i="4"/>
  <c r="F91" i="20"/>
  <c r="F37" i="4"/>
  <c r="S43" i="6"/>
  <c r="F30" i="46" s="1"/>
  <c r="F30" i="31" s="1"/>
  <c r="F106" i="27" s="1"/>
  <c r="F95" i="20"/>
  <c r="S47" i="6"/>
  <c r="F34" i="46" s="1"/>
  <c r="F34" i="31" s="1"/>
  <c r="F110" i="27" s="1"/>
  <c r="F41" i="4"/>
  <c r="F99" i="20"/>
  <c r="F45" i="4"/>
  <c r="S51" i="6"/>
  <c r="F38" i="46" s="1"/>
  <c r="F38" i="31" s="1"/>
  <c r="F114" i="27" s="1"/>
  <c r="F103" i="20"/>
  <c r="S55" i="6"/>
  <c r="F42" i="46" s="1"/>
  <c r="F42" i="31" s="1"/>
  <c r="F118" i="27" s="1"/>
  <c r="F49" i="4"/>
  <c r="F107" i="20"/>
  <c r="F53" i="4"/>
  <c r="S59" i="6"/>
  <c r="F46" i="46" s="1"/>
  <c r="F46" i="31" s="1"/>
  <c r="F122" i="27" s="1"/>
  <c r="F111" i="20"/>
  <c r="S63" i="6"/>
  <c r="F50" i="46" s="1"/>
  <c r="F50" i="31" s="1"/>
  <c r="F126" i="27" s="1"/>
  <c r="F57" i="4"/>
  <c r="H14" i="5"/>
  <c r="H115" i="20"/>
  <c r="M72" i="7"/>
  <c r="M68" i="7"/>
  <c r="H60" i="5" s="1"/>
  <c r="H44" i="20" s="1"/>
  <c r="M71" i="7"/>
  <c r="M66" i="7"/>
  <c r="H61" i="5" s="1"/>
  <c r="H45" i="20" s="1"/>
  <c r="M69" i="7"/>
  <c r="M73" i="7"/>
  <c r="M67" i="7"/>
  <c r="H62" i="5" s="1"/>
  <c r="H46" i="20" s="1"/>
  <c r="M70" i="7"/>
  <c r="U20" i="7"/>
  <c r="H6" i="47" s="1"/>
  <c r="H123" i="20"/>
  <c r="H22" i="5"/>
  <c r="U28" i="7"/>
  <c r="H14" i="47" s="1"/>
  <c r="H15" i="30" s="1"/>
  <c r="H138" i="27" s="1"/>
  <c r="H131" i="20"/>
  <c r="H30" i="5"/>
  <c r="U36" i="7"/>
  <c r="H22" i="47" s="1"/>
  <c r="H23" i="30" s="1"/>
  <c r="H146" i="27" s="1"/>
  <c r="I139" i="20"/>
  <c r="I38" i="5"/>
  <c r="V44" i="7"/>
  <c r="I30" i="47" s="1"/>
  <c r="I31" i="30" s="1"/>
  <c r="I154" i="27" s="1"/>
  <c r="I46" i="5"/>
  <c r="I147" i="20"/>
  <c r="V52" i="7"/>
  <c r="I38" i="47" s="1"/>
  <c r="I39" i="30" s="1"/>
  <c r="I162" i="27" s="1"/>
  <c r="I155" i="20"/>
  <c r="I54" i="5"/>
  <c r="V60" i="7"/>
  <c r="I46" i="47" s="1"/>
  <c r="I47" i="30" s="1"/>
  <c r="I170" i="27" s="1"/>
  <c r="I118" i="20"/>
  <c r="I17" i="5"/>
  <c r="V23" i="7"/>
  <c r="I9" i="47" s="1"/>
  <c r="I10" i="30" s="1"/>
  <c r="I133" i="27" s="1"/>
  <c r="I126" i="20"/>
  <c r="I25" i="5"/>
  <c r="V31" i="7"/>
  <c r="I17" i="47" s="1"/>
  <c r="I18" i="30" s="1"/>
  <c r="I141" i="27" s="1"/>
  <c r="H134" i="20"/>
  <c r="U39" i="7"/>
  <c r="H25" i="47" s="1"/>
  <c r="H26" i="30" s="1"/>
  <c r="H149" i="27" s="1"/>
  <c r="H33" i="5"/>
  <c r="H117" i="20"/>
  <c r="H16" i="5"/>
  <c r="U22" i="7"/>
  <c r="H8" i="47" s="1"/>
  <c r="H9" i="30" s="1"/>
  <c r="H132" i="27" s="1"/>
  <c r="H125" i="20"/>
  <c r="U30" i="7"/>
  <c r="H16" i="47" s="1"/>
  <c r="H17" i="30" s="1"/>
  <c r="H140" i="27" s="1"/>
  <c r="H24" i="5"/>
  <c r="V38" i="7"/>
  <c r="I24" i="47" s="1"/>
  <c r="I25" i="30" s="1"/>
  <c r="I148" i="27" s="1"/>
  <c r="I32" i="5"/>
  <c r="I133" i="20"/>
  <c r="F142" i="20"/>
  <c r="F41" i="5"/>
  <c r="S47" i="7"/>
  <c r="F33" i="47" s="1"/>
  <c r="F34" i="30" s="1"/>
  <c r="F157" i="27" s="1"/>
  <c r="F49" i="5"/>
  <c r="F150" i="20"/>
  <c r="S55" i="7"/>
  <c r="F41" i="47" s="1"/>
  <c r="F42" i="30" s="1"/>
  <c r="F165" i="27" s="1"/>
  <c r="F158" i="20"/>
  <c r="F57" i="5"/>
  <c r="S63" i="7"/>
  <c r="F49" i="47" s="1"/>
  <c r="F50" i="30" s="1"/>
  <c r="F173" i="27" s="1"/>
  <c r="F119" i="20"/>
  <c r="S24" i="7"/>
  <c r="F10" i="47" s="1"/>
  <c r="F11" i="30" s="1"/>
  <c r="F134" i="27" s="1"/>
  <c r="F18" i="5"/>
  <c r="F127" i="20"/>
  <c r="F26" i="5"/>
  <c r="S32" i="7"/>
  <c r="F18" i="47" s="1"/>
  <c r="F19" i="30" s="1"/>
  <c r="F142" i="27" s="1"/>
  <c r="S40" i="7"/>
  <c r="F26" i="47" s="1"/>
  <c r="F27" i="30" s="1"/>
  <c r="F150" i="27" s="1"/>
  <c r="F135" i="20"/>
  <c r="F34" i="5"/>
  <c r="H116" i="20"/>
  <c r="H15" i="5"/>
  <c r="U21" i="7"/>
  <c r="H7" i="47" s="1"/>
  <c r="H120" i="20"/>
  <c r="U25" i="7"/>
  <c r="H11" i="47" s="1"/>
  <c r="H12" i="30" s="1"/>
  <c r="H135" i="27" s="1"/>
  <c r="H19" i="5"/>
  <c r="H124" i="20"/>
  <c r="H23" i="5"/>
  <c r="U29" i="7"/>
  <c r="H15" i="47" s="1"/>
  <c r="H16" i="30" s="1"/>
  <c r="H139" i="27" s="1"/>
  <c r="H27" i="5"/>
  <c r="H128" i="20"/>
  <c r="U33" i="7"/>
  <c r="H19" i="47" s="1"/>
  <c r="H20" i="30" s="1"/>
  <c r="H143" i="27" s="1"/>
  <c r="H31" i="5"/>
  <c r="H132" i="20"/>
  <c r="U37" i="7"/>
  <c r="H23" i="47" s="1"/>
  <c r="H24" i="30" s="1"/>
  <c r="H147" i="27" s="1"/>
  <c r="H35" i="5"/>
  <c r="H136" i="20"/>
  <c r="U41" i="7"/>
  <c r="H27" i="47" s="1"/>
  <c r="H28" i="30" s="1"/>
  <c r="H151" i="27" s="1"/>
  <c r="H140" i="20"/>
  <c r="H39" i="5"/>
  <c r="U45" i="7"/>
  <c r="H31" i="47" s="1"/>
  <c r="H32" i="30" s="1"/>
  <c r="H155" i="27" s="1"/>
  <c r="H148" i="20"/>
  <c r="H47" i="5"/>
  <c r="U53" i="7"/>
  <c r="H39" i="47" s="1"/>
  <c r="H40" i="30" s="1"/>
  <c r="H163" i="27" s="1"/>
  <c r="H156" i="20"/>
  <c r="H55" i="5"/>
  <c r="U61" i="7"/>
  <c r="H47" i="47" s="1"/>
  <c r="H48" i="30" s="1"/>
  <c r="H171" i="27" s="1"/>
  <c r="F116" i="20"/>
  <c r="S21" i="7"/>
  <c r="F7" i="47" s="1"/>
  <c r="F15" i="5"/>
  <c r="F120" i="20"/>
  <c r="F19" i="5"/>
  <c r="S25" i="7"/>
  <c r="F11" i="47" s="1"/>
  <c r="F12" i="30" s="1"/>
  <c r="F135" i="27" s="1"/>
  <c r="F124" i="20"/>
  <c r="F23" i="5"/>
  <c r="S29" i="7"/>
  <c r="F15" i="47" s="1"/>
  <c r="F16" i="30" s="1"/>
  <c r="F139" i="27" s="1"/>
  <c r="F128" i="20"/>
  <c r="F27" i="5"/>
  <c r="S33" i="7"/>
  <c r="F19" i="47" s="1"/>
  <c r="F20" i="30" s="1"/>
  <c r="F143" i="27" s="1"/>
  <c r="F132" i="20"/>
  <c r="S37" i="7"/>
  <c r="F23" i="47" s="1"/>
  <c r="F24" i="30" s="1"/>
  <c r="F147" i="27" s="1"/>
  <c r="F31" i="5"/>
  <c r="H146" i="20"/>
  <c r="H45" i="5"/>
  <c r="U51" i="7"/>
  <c r="H37" i="47" s="1"/>
  <c r="H38" i="30" s="1"/>
  <c r="H161" i="27" s="1"/>
  <c r="H154" i="20"/>
  <c r="H53" i="5"/>
  <c r="U59" i="7"/>
  <c r="H45" i="47" s="1"/>
  <c r="H46" i="30" s="1"/>
  <c r="H169" i="27" s="1"/>
  <c r="I134" i="20"/>
  <c r="I33" i="5"/>
  <c r="V39" i="7"/>
  <c r="I25" i="47" s="1"/>
  <c r="I26" i="30" s="1"/>
  <c r="I149" i="27" s="1"/>
  <c r="I37" i="5"/>
  <c r="I138" i="20"/>
  <c r="V43" i="7"/>
  <c r="I29" i="47" s="1"/>
  <c r="I30" i="30" s="1"/>
  <c r="I153" i="27" s="1"/>
  <c r="I41" i="5"/>
  <c r="I142" i="20"/>
  <c r="V47" i="7"/>
  <c r="I33" i="47" s="1"/>
  <c r="I34" i="30" s="1"/>
  <c r="I157" i="27" s="1"/>
  <c r="I45" i="5"/>
  <c r="I146" i="20"/>
  <c r="V51" i="7"/>
  <c r="I37" i="47" s="1"/>
  <c r="I38" i="30" s="1"/>
  <c r="I161" i="27" s="1"/>
  <c r="I150" i="20"/>
  <c r="I49" i="5"/>
  <c r="V55" i="7"/>
  <c r="I41" i="47" s="1"/>
  <c r="I42" i="30" s="1"/>
  <c r="I165" i="27" s="1"/>
  <c r="I154" i="20"/>
  <c r="V59" i="7"/>
  <c r="I45" i="47" s="1"/>
  <c r="I46" i="30" s="1"/>
  <c r="I169" i="27" s="1"/>
  <c r="I53" i="5"/>
  <c r="I158" i="20"/>
  <c r="I57" i="5"/>
  <c r="V63" i="7"/>
  <c r="I49" i="47" s="1"/>
  <c r="I50" i="30" s="1"/>
  <c r="I173" i="27" s="1"/>
  <c r="H141" i="20"/>
  <c r="U46" i="7"/>
  <c r="H32" i="47" s="1"/>
  <c r="H33" i="30" s="1"/>
  <c r="H156" i="27" s="1"/>
  <c r="H40" i="5"/>
  <c r="H145" i="20"/>
  <c r="H44" i="5"/>
  <c r="U50" i="7"/>
  <c r="H36" i="47" s="1"/>
  <c r="H37" i="30" s="1"/>
  <c r="H160" i="27" s="1"/>
  <c r="H149" i="20"/>
  <c r="U54" i="7"/>
  <c r="H40" i="47" s="1"/>
  <c r="H41" i="30" s="1"/>
  <c r="H164" i="27" s="1"/>
  <c r="H48" i="5"/>
  <c r="H153" i="20"/>
  <c r="U58" i="7"/>
  <c r="H44" i="47" s="1"/>
  <c r="H45" i="30" s="1"/>
  <c r="H168" i="27" s="1"/>
  <c r="H52" i="5"/>
  <c r="H157" i="20"/>
  <c r="U62" i="7"/>
  <c r="H48" i="47" s="1"/>
  <c r="H49" i="30" s="1"/>
  <c r="H172" i="27" s="1"/>
  <c r="H56" i="5"/>
  <c r="F202" i="20"/>
  <c r="S23" i="15"/>
  <c r="F10" i="49" s="1"/>
  <c r="F10" i="33" s="1"/>
  <c r="F217" i="27" s="1"/>
  <c r="F17" i="13"/>
  <c r="F210" i="20"/>
  <c r="F25" i="13"/>
  <c r="S31" i="15"/>
  <c r="F18" i="49" s="1"/>
  <c r="F18" i="33" s="1"/>
  <c r="F225" i="27" s="1"/>
  <c r="I16" i="13"/>
  <c r="I201" i="20"/>
  <c r="V22" i="15"/>
  <c r="I9" i="49" s="1"/>
  <c r="I9" i="33" s="1"/>
  <c r="I216" i="27" s="1"/>
  <c r="I24" i="13"/>
  <c r="V30" i="15"/>
  <c r="I17" i="49" s="1"/>
  <c r="I17" i="33" s="1"/>
  <c r="I224" i="27" s="1"/>
  <c r="I209" i="20"/>
  <c r="T22" i="15"/>
  <c r="G9" i="49" s="1"/>
  <c r="G9" i="33" s="1"/>
  <c r="G216" i="27" s="1"/>
  <c r="G16" i="13"/>
  <c r="G201" i="20"/>
  <c r="G209" i="20"/>
  <c r="G24" i="13"/>
  <c r="T30" i="15"/>
  <c r="G17" i="49" s="1"/>
  <c r="G17" i="33" s="1"/>
  <c r="G224" i="27" s="1"/>
  <c r="G199" i="20"/>
  <c r="L39" i="15"/>
  <c r="G31" i="13" s="1"/>
  <c r="G56" i="20" s="1"/>
  <c r="L41" i="15"/>
  <c r="L40" i="15"/>
  <c r="G14" i="13"/>
  <c r="L42" i="15"/>
  <c r="L44" i="15"/>
  <c r="L38" i="15"/>
  <c r="G33" i="13" s="1"/>
  <c r="G58" i="20" s="1"/>
  <c r="L37" i="15"/>
  <c r="G32" i="13" s="1"/>
  <c r="G57" i="20" s="1"/>
  <c r="L43" i="15"/>
  <c r="T20" i="15"/>
  <c r="G7" i="49" s="1"/>
  <c r="G22" i="13"/>
  <c r="G207" i="20"/>
  <c r="T28" i="15"/>
  <c r="G15" i="49" s="1"/>
  <c r="G15" i="33" s="1"/>
  <c r="G222" i="27" s="1"/>
  <c r="G215" i="20"/>
  <c r="G30" i="13"/>
  <c r="T36" i="15"/>
  <c r="G23" i="49" s="1"/>
  <c r="G23" i="33" s="1"/>
  <c r="G230" i="27" s="1"/>
  <c r="G17" i="13"/>
  <c r="G202" i="20"/>
  <c r="T23" i="15"/>
  <c r="G10" i="49" s="1"/>
  <c r="G10" i="33" s="1"/>
  <c r="G217" i="27" s="1"/>
  <c r="G206" i="20"/>
  <c r="T27" i="15"/>
  <c r="G14" i="49" s="1"/>
  <c r="G14" i="33" s="1"/>
  <c r="G221" i="27" s="1"/>
  <c r="G21" i="13"/>
  <c r="G25" i="13"/>
  <c r="G210" i="20"/>
  <c r="T31" i="15"/>
  <c r="G18" i="49" s="1"/>
  <c r="G18" i="33" s="1"/>
  <c r="G225" i="27" s="1"/>
  <c r="G214" i="20"/>
  <c r="G29" i="13"/>
  <c r="T35" i="15"/>
  <c r="G22" i="49" s="1"/>
  <c r="G22" i="33" s="1"/>
  <c r="G229" i="27" s="1"/>
  <c r="F201" i="20"/>
  <c r="F16" i="13"/>
  <c r="S22" i="15"/>
  <c r="F9" i="49" s="1"/>
  <c r="F9" i="33" s="1"/>
  <c r="F216" i="27" s="1"/>
  <c r="F205" i="20"/>
  <c r="F20" i="13"/>
  <c r="S26" i="15"/>
  <c r="F13" i="49" s="1"/>
  <c r="F13" i="33" s="1"/>
  <c r="F220" i="27" s="1"/>
  <c r="F24" i="13"/>
  <c r="F209" i="20"/>
  <c r="S30" i="15"/>
  <c r="F17" i="49" s="1"/>
  <c r="F17" i="33" s="1"/>
  <c r="F224" i="27" s="1"/>
  <c r="F213" i="20"/>
  <c r="F28" i="13"/>
  <c r="S34" i="15"/>
  <c r="F21" i="49" s="1"/>
  <c r="F21" i="33" s="1"/>
  <c r="F228" i="27" s="1"/>
  <c r="D14" i="26"/>
  <c r="F61" i="20" s="1"/>
  <c r="F216" i="20"/>
  <c r="Q20" i="25"/>
  <c r="I164" i="20"/>
  <c r="I17" i="12"/>
  <c r="I25" i="12"/>
  <c r="I172" i="20"/>
  <c r="I180" i="20"/>
  <c r="I33" i="12"/>
  <c r="I188" i="20"/>
  <c r="I41" i="12"/>
  <c r="I49" i="12"/>
  <c r="I196" i="20"/>
  <c r="F165" i="20"/>
  <c r="F18" i="12"/>
  <c r="F173" i="20"/>
  <c r="F26" i="12"/>
  <c r="F34" i="12"/>
  <c r="F181" i="20"/>
  <c r="F189" i="20"/>
  <c r="F42" i="12"/>
  <c r="F197" i="20"/>
  <c r="F50" i="12"/>
  <c r="H167" i="20"/>
  <c r="H20" i="12"/>
  <c r="H175" i="20"/>
  <c r="H28" i="12"/>
  <c r="H183" i="20"/>
  <c r="H36" i="12"/>
  <c r="H191" i="20"/>
  <c r="H44" i="12"/>
  <c r="H161" i="20"/>
  <c r="H14" i="12"/>
  <c r="M58" i="14"/>
  <c r="M62" i="14"/>
  <c r="M60" i="14"/>
  <c r="M64" i="14"/>
  <c r="M61" i="14"/>
  <c r="M65" i="14"/>
  <c r="M59" i="14"/>
  <c r="M63" i="14"/>
  <c r="H169" i="20"/>
  <c r="H22" i="12"/>
  <c r="H30" i="12"/>
  <c r="H177" i="20"/>
  <c r="H38" i="12"/>
  <c r="H185" i="20"/>
  <c r="H46" i="12"/>
  <c r="H193" i="20"/>
  <c r="F162" i="20"/>
  <c r="F15" i="12"/>
  <c r="F19" i="12"/>
  <c r="F166" i="20"/>
  <c r="F23" i="12"/>
  <c r="F170" i="20"/>
  <c r="F174" i="20"/>
  <c r="F27" i="12"/>
  <c r="F178" i="20"/>
  <c r="F31" i="12"/>
  <c r="F35" i="12"/>
  <c r="F182" i="20"/>
  <c r="F186" i="20"/>
  <c r="F39" i="12"/>
  <c r="F43" i="12"/>
  <c r="F190" i="20"/>
  <c r="F47" i="12"/>
  <c r="F194" i="20"/>
  <c r="F198" i="20"/>
  <c r="F51" i="12"/>
  <c r="F164" i="20"/>
  <c r="F17" i="12"/>
  <c r="F168" i="20"/>
  <c r="F21" i="12"/>
  <c r="F25" i="12"/>
  <c r="F172" i="20"/>
  <c r="F29" i="12"/>
  <c r="F176" i="20"/>
  <c r="F33" i="12"/>
  <c r="F180" i="20"/>
  <c r="F184" i="20"/>
  <c r="F37" i="12"/>
  <c r="F188" i="20"/>
  <c r="F41" i="12"/>
  <c r="F192" i="20"/>
  <c r="F45" i="12"/>
  <c r="F196" i="20"/>
  <c r="F49" i="12"/>
  <c r="I72" i="20"/>
  <c r="V24" i="6"/>
  <c r="I11" i="46" s="1"/>
  <c r="I11" i="31" s="1"/>
  <c r="I87" i="27" s="1"/>
  <c r="I18" i="4"/>
  <c r="I75" i="20"/>
  <c r="V27" i="6"/>
  <c r="I14" i="46" s="1"/>
  <c r="I14" i="31" s="1"/>
  <c r="I90" i="27" s="1"/>
  <c r="I21" i="4"/>
  <c r="I29" i="4"/>
  <c r="I83" i="20"/>
  <c r="V35" i="6"/>
  <c r="I22" i="46" s="1"/>
  <c r="I22" i="31" s="1"/>
  <c r="I98" i="27" s="1"/>
  <c r="H98" i="20"/>
  <c r="U50" i="6"/>
  <c r="H37" i="46" s="1"/>
  <c r="H37" i="31" s="1"/>
  <c r="H113" i="27" s="1"/>
  <c r="H44" i="4"/>
  <c r="U66" i="6"/>
  <c r="H53" i="46" s="1"/>
  <c r="H53" i="31" s="1"/>
  <c r="H129" i="27" s="1"/>
  <c r="H114" i="20"/>
  <c r="H60" i="4"/>
  <c r="H78" i="20"/>
  <c r="H24" i="4"/>
  <c r="U30" i="6"/>
  <c r="H17" i="46" s="1"/>
  <c r="H17" i="31" s="1"/>
  <c r="H93" i="27" s="1"/>
  <c r="H32" i="4"/>
  <c r="H86" i="20"/>
  <c r="U38" i="6"/>
  <c r="H25" i="46" s="1"/>
  <c r="H25" i="31" s="1"/>
  <c r="H101" i="27" s="1"/>
  <c r="H102" i="20"/>
  <c r="H48" i="4"/>
  <c r="U54" i="6"/>
  <c r="H41" i="46" s="1"/>
  <c r="H41" i="31" s="1"/>
  <c r="H117" i="27" s="1"/>
  <c r="F68" i="20"/>
  <c r="F14" i="4"/>
  <c r="K74" i="6"/>
  <c r="K70" i="6"/>
  <c r="S20" i="6"/>
  <c r="F7" i="46" s="1"/>
  <c r="K73" i="6"/>
  <c r="K68" i="6"/>
  <c r="F63" i="4" s="1"/>
  <c r="F40" i="20" s="1"/>
  <c r="K71" i="6"/>
  <c r="K69" i="6"/>
  <c r="F61" i="4" s="1"/>
  <c r="F38" i="20" s="1"/>
  <c r="K72" i="6"/>
  <c r="K67" i="6"/>
  <c r="F62" i="4" s="1"/>
  <c r="F39" i="20" s="1"/>
  <c r="F72" i="20"/>
  <c r="S24" i="6"/>
  <c r="F11" i="46" s="1"/>
  <c r="F11" i="31" s="1"/>
  <c r="F87" i="27" s="1"/>
  <c r="F18" i="4"/>
  <c r="F76" i="20"/>
  <c r="F22" i="4"/>
  <c r="S28" i="6"/>
  <c r="F15" i="46" s="1"/>
  <c r="F15" i="31" s="1"/>
  <c r="F91" i="27" s="1"/>
  <c r="F26" i="4"/>
  <c r="F80" i="20"/>
  <c r="S32" i="6"/>
  <c r="F19" i="46" s="1"/>
  <c r="F19" i="31" s="1"/>
  <c r="F95" i="27" s="1"/>
  <c r="F30" i="4"/>
  <c r="F84" i="20"/>
  <c r="S36" i="6"/>
  <c r="F23" i="46" s="1"/>
  <c r="F23" i="31" s="1"/>
  <c r="F99" i="27" s="1"/>
  <c r="H34" i="4"/>
  <c r="H88" i="20"/>
  <c r="U40" i="6"/>
  <c r="H27" i="46" s="1"/>
  <c r="H27" i="31" s="1"/>
  <c r="H103" i="27" s="1"/>
  <c r="H42" i="4"/>
  <c r="H96" i="20"/>
  <c r="U48" i="6"/>
  <c r="H35" i="46" s="1"/>
  <c r="H35" i="31" s="1"/>
  <c r="H111" i="27" s="1"/>
  <c r="H50" i="4"/>
  <c r="H104" i="20"/>
  <c r="U56" i="6"/>
  <c r="H43" i="46" s="1"/>
  <c r="H43" i="31" s="1"/>
  <c r="H119" i="27" s="1"/>
  <c r="H112" i="20"/>
  <c r="H58" i="4"/>
  <c r="U64" i="6"/>
  <c r="H51" i="46" s="1"/>
  <c r="H51" i="31" s="1"/>
  <c r="H127" i="27" s="1"/>
  <c r="G71" i="20"/>
  <c r="G17" i="4"/>
  <c r="T23" i="6"/>
  <c r="G10" i="46" s="1"/>
  <c r="G10" i="31" s="1"/>
  <c r="G86" i="27" s="1"/>
  <c r="G75" i="20"/>
  <c r="G21" i="4"/>
  <c r="T27" i="6"/>
  <c r="G14" i="46" s="1"/>
  <c r="G14" i="31" s="1"/>
  <c r="G90" i="27" s="1"/>
  <c r="G25" i="4"/>
  <c r="T31" i="6"/>
  <c r="G18" i="46" s="1"/>
  <c r="G18" i="31" s="1"/>
  <c r="G94" i="27" s="1"/>
  <c r="G79" i="20"/>
  <c r="G83" i="20"/>
  <c r="G29" i="4"/>
  <c r="T35" i="6"/>
  <c r="G22" i="46" s="1"/>
  <c r="G22" i="31" s="1"/>
  <c r="G98" i="27" s="1"/>
  <c r="I87" i="20"/>
  <c r="I33" i="4"/>
  <c r="V39" i="6"/>
  <c r="I26" i="46" s="1"/>
  <c r="I26" i="31" s="1"/>
  <c r="I102" i="27" s="1"/>
  <c r="I95" i="20"/>
  <c r="I41" i="4"/>
  <c r="V47" i="6"/>
  <c r="I34" i="46" s="1"/>
  <c r="I34" i="31" s="1"/>
  <c r="I110" i="27" s="1"/>
  <c r="I49" i="4"/>
  <c r="V55" i="6"/>
  <c r="I42" i="46" s="1"/>
  <c r="I42" i="31" s="1"/>
  <c r="I118" i="27" s="1"/>
  <c r="I103" i="20"/>
  <c r="I57" i="4"/>
  <c r="I111" i="20"/>
  <c r="V63" i="6"/>
  <c r="I50" i="46" s="1"/>
  <c r="I50" i="31" s="1"/>
  <c r="I126" i="27" s="1"/>
  <c r="F92" i="20"/>
  <c r="S44" i="6"/>
  <c r="F31" i="46" s="1"/>
  <c r="F31" i="31" s="1"/>
  <c r="F107" i="27" s="1"/>
  <c r="F38" i="4"/>
  <c r="F100" i="20"/>
  <c r="F46" i="4"/>
  <c r="S52" i="6"/>
  <c r="F39" i="46" s="1"/>
  <c r="F39" i="31" s="1"/>
  <c r="F115" i="27" s="1"/>
  <c r="F108" i="20"/>
  <c r="S60" i="6"/>
  <c r="F47" i="46" s="1"/>
  <c r="F47" i="31" s="1"/>
  <c r="F123" i="27" s="1"/>
  <c r="F54" i="4"/>
  <c r="G14" i="4"/>
  <c r="L70" i="6"/>
  <c r="L68" i="6"/>
  <c r="G63" i="4" s="1"/>
  <c r="G40" i="20" s="1"/>
  <c r="L67" i="6"/>
  <c r="G62" i="4" s="1"/>
  <c r="G39" i="20" s="1"/>
  <c r="L69" i="6"/>
  <c r="G61" i="4" s="1"/>
  <c r="G38" i="20" s="1"/>
  <c r="T20" i="6"/>
  <c r="G7" i="46" s="1"/>
  <c r="L73" i="6"/>
  <c r="L71" i="6"/>
  <c r="L72" i="6"/>
  <c r="L74" i="6"/>
  <c r="G68" i="20"/>
  <c r="G72" i="20"/>
  <c r="G18" i="4"/>
  <c r="T24" i="6"/>
  <c r="G11" i="46" s="1"/>
  <c r="G11" i="31" s="1"/>
  <c r="G87" i="27" s="1"/>
  <c r="G76" i="20"/>
  <c r="G22" i="4"/>
  <c r="T28" i="6"/>
  <c r="G15" i="46" s="1"/>
  <c r="G15" i="31" s="1"/>
  <c r="G91" i="27" s="1"/>
  <c r="G26" i="4"/>
  <c r="G80" i="20"/>
  <c r="T32" i="6"/>
  <c r="G19" i="46" s="1"/>
  <c r="G19" i="31" s="1"/>
  <c r="G95" i="27" s="1"/>
  <c r="T36" i="6"/>
  <c r="G23" i="46" s="1"/>
  <c r="G23" i="31" s="1"/>
  <c r="G99" i="27" s="1"/>
  <c r="G84" i="20"/>
  <c r="G30" i="4"/>
  <c r="G88" i="20"/>
  <c r="G34" i="4"/>
  <c r="T40" i="6"/>
  <c r="G27" i="46" s="1"/>
  <c r="G27" i="31" s="1"/>
  <c r="G103" i="27" s="1"/>
  <c r="G38" i="4"/>
  <c r="G92" i="20"/>
  <c r="T44" i="6"/>
  <c r="G31" i="46" s="1"/>
  <c r="G31" i="31" s="1"/>
  <c r="G107" i="27" s="1"/>
  <c r="G42" i="4"/>
  <c r="G96" i="20"/>
  <c r="T48" i="6"/>
  <c r="G35" i="46" s="1"/>
  <c r="G35" i="31" s="1"/>
  <c r="G111" i="27" s="1"/>
  <c r="G46" i="4"/>
  <c r="T52" i="6"/>
  <c r="G39" i="46" s="1"/>
  <c r="G39" i="31" s="1"/>
  <c r="G115" i="27" s="1"/>
  <c r="G100" i="20"/>
  <c r="G50" i="4"/>
  <c r="G104" i="20"/>
  <c r="T56" i="6"/>
  <c r="G43" i="46" s="1"/>
  <c r="G43" i="31" s="1"/>
  <c r="G119" i="27" s="1"/>
  <c r="G54" i="4"/>
  <c r="G108" i="20"/>
  <c r="T60" i="6"/>
  <c r="G47" i="46" s="1"/>
  <c r="G47" i="31" s="1"/>
  <c r="G123" i="27" s="1"/>
  <c r="G58" i="4"/>
  <c r="G112" i="20"/>
  <c r="T64" i="6"/>
  <c r="G51" i="46" s="1"/>
  <c r="G51" i="31" s="1"/>
  <c r="G127" i="27" s="1"/>
  <c r="I88" i="20"/>
  <c r="I34" i="4"/>
  <c r="V40" i="6"/>
  <c r="I27" i="46" s="1"/>
  <c r="I27" i="31" s="1"/>
  <c r="I103" i="27" s="1"/>
  <c r="I92" i="20"/>
  <c r="V44" i="6"/>
  <c r="I31" i="46" s="1"/>
  <c r="I31" i="31" s="1"/>
  <c r="I107" i="27" s="1"/>
  <c r="I38" i="4"/>
  <c r="I42" i="4"/>
  <c r="I96" i="20"/>
  <c r="V48" i="6"/>
  <c r="I35" i="46" s="1"/>
  <c r="I35" i="31" s="1"/>
  <c r="I111" i="27" s="1"/>
  <c r="I100" i="20"/>
  <c r="V52" i="6"/>
  <c r="I39" i="46" s="1"/>
  <c r="I39" i="31" s="1"/>
  <c r="I115" i="27" s="1"/>
  <c r="I46" i="4"/>
  <c r="I104" i="20"/>
  <c r="V56" i="6"/>
  <c r="I43" i="46" s="1"/>
  <c r="I43" i="31" s="1"/>
  <c r="I119" i="27" s="1"/>
  <c r="I50" i="4"/>
  <c r="I108" i="20"/>
  <c r="V60" i="6"/>
  <c r="I47" i="46" s="1"/>
  <c r="I47" i="31" s="1"/>
  <c r="I123" i="27" s="1"/>
  <c r="I54" i="4"/>
  <c r="I58" i="4"/>
  <c r="V64" i="6"/>
  <c r="I51" i="46" s="1"/>
  <c r="I51" i="31" s="1"/>
  <c r="I127" i="27" s="1"/>
  <c r="I112" i="20"/>
  <c r="G118" i="20"/>
  <c r="G17" i="5"/>
  <c r="T23" i="7"/>
  <c r="G9" i="47" s="1"/>
  <c r="G10" i="30" s="1"/>
  <c r="G133" i="27" s="1"/>
  <c r="G25" i="5"/>
  <c r="T31" i="7"/>
  <c r="G17" i="47" s="1"/>
  <c r="G18" i="30" s="1"/>
  <c r="G141" i="27" s="1"/>
  <c r="G126" i="20"/>
  <c r="F33" i="5"/>
  <c r="F134" i="20"/>
  <c r="S39" i="7"/>
  <c r="F25" i="47" s="1"/>
  <c r="F26" i="30" s="1"/>
  <c r="F149" i="27" s="1"/>
  <c r="V46" i="7"/>
  <c r="I32" i="47" s="1"/>
  <c r="I33" i="30" s="1"/>
  <c r="I156" i="27" s="1"/>
  <c r="I141" i="20"/>
  <c r="I40" i="5"/>
  <c r="V54" i="7"/>
  <c r="I40" i="47" s="1"/>
  <c r="I41" i="30" s="1"/>
  <c r="I164" i="27" s="1"/>
  <c r="I149" i="20"/>
  <c r="I48" i="5"/>
  <c r="V62" i="7"/>
  <c r="I48" i="47" s="1"/>
  <c r="I49" i="30" s="1"/>
  <c r="I172" i="27" s="1"/>
  <c r="I157" i="20"/>
  <c r="I56" i="5"/>
  <c r="F20" i="5"/>
  <c r="F121" i="20"/>
  <c r="S26" i="7"/>
  <c r="F12" i="47" s="1"/>
  <c r="F13" i="30" s="1"/>
  <c r="F136" i="27" s="1"/>
  <c r="F28" i="5"/>
  <c r="F129" i="20"/>
  <c r="S34" i="7"/>
  <c r="F20" i="47" s="1"/>
  <c r="F21" i="30" s="1"/>
  <c r="F144" i="27" s="1"/>
  <c r="G137" i="20"/>
  <c r="G36" i="5"/>
  <c r="T42" i="7"/>
  <c r="G28" i="47" s="1"/>
  <c r="G29" i="30" s="1"/>
  <c r="G152" i="27" s="1"/>
  <c r="G19" i="5"/>
  <c r="G120" i="20"/>
  <c r="T25" i="7"/>
  <c r="G11" i="47" s="1"/>
  <c r="G12" i="30" s="1"/>
  <c r="G135" i="27" s="1"/>
  <c r="G27" i="5"/>
  <c r="T33" i="7"/>
  <c r="G19" i="47" s="1"/>
  <c r="G20" i="30" s="1"/>
  <c r="G143" i="27" s="1"/>
  <c r="G128" i="20"/>
  <c r="F136" i="20"/>
  <c r="S41" i="7"/>
  <c r="F27" i="47" s="1"/>
  <c r="F28" i="30" s="1"/>
  <c r="F151" i="27" s="1"/>
  <c r="F35" i="5"/>
  <c r="F144" i="20"/>
  <c r="F43" i="5"/>
  <c r="S49" i="7"/>
  <c r="F35" i="47" s="1"/>
  <c r="F36" i="30" s="1"/>
  <c r="F159" i="27" s="1"/>
  <c r="F152" i="20"/>
  <c r="F51" i="5"/>
  <c r="S57" i="7"/>
  <c r="F43" i="47" s="1"/>
  <c r="F44" i="30" s="1"/>
  <c r="F167" i="27" s="1"/>
  <c r="F160" i="20"/>
  <c r="S65" i="7"/>
  <c r="F51" i="47" s="1"/>
  <c r="F52" i="30" s="1"/>
  <c r="F175" i="27" s="1"/>
  <c r="F59" i="5"/>
  <c r="I19" i="5"/>
  <c r="I120" i="20"/>
  <c r="V25" i="7"/>
  <c r="I11" i="47" s="1"/>
  <c r="I12" i="30" s="1"/>
  <c r="I135" i="27" s="1"/>
  <c r="I128" i="20"/>
  <c r="I27" i="5"/>
  <c r="V33" i="7"/>
  <c r="I19" i="47" s="1"/>
  <c r="I20" i="30" s="1"/>
  <c r="I143" i="27" s="1"/>
  <c r="I35" i="5"/>
  <c r="I136" i="20"/>
  <c r="V41" i="7"/>
  <c r="I27" i="47" s="1"/>
  <c r="I28" i="30" s="1"/>
  <c r="I151" i="27" s="1"/>
  <c r="G16" i="5"/>
  <c r="G117" i="20"/>
  <c r="T22" i="7"/>
  <c r="G8" i="47" s="1"/>
  <c r="G9" i="30" s="1"/>
  <c r="G132" i="27" s="1"/>
  <c r="G121" i="20"/>
  <c r="G20" i="5"/>
  <c r="T26" i="7"/>
  <c r="G12" i="47" s="1"/>
  <c r="G13" i="30" s="1"/>
  <c r="G136" i="27" s="1"/>
  <c r="G125" i="20"/>
  <c r="G24" i="5"/>
  <c r="T30" i="7"/>
  <c r="G16" i="47" s="1"/>
  <c r="G17" i="30" s="1"/>
  <c r="G140" i="27" s="1"/>
  <c r="G28" i="5"/>
  <c r="G129" i="20"/>
  <c r="T34" i="7"/>
  <c r="G20" i="47" s="1"/>
  <c r="G21" i="30" s="1"/>
  <c r="G144" i="27" s="1"/>
  <c r="H133" i="20"/>
  <c r="H32" i="5"/>
  <c r="U38" i="7"/>
  <c r="H24" i="47" s="1"/>
  <c r="H25" i="30" s="1"/>
  <c r="H148" i="27" s="1"/>
  <c r="H137" i="20"/>
  <c r="H36" i="5"/>
  <c r="U42" i="7"/>
  <c r="H28" i="47" s="1"/>
  <c r="H29" i="30" s="1"/>
  <c r="H152" i="27" s="1"/>
  <c r="G143" i="20"/>
  <c r="T48" i="7"/>
  <c r="G34" i="47" s="1"/>
  <c r="G35" i="30" s="1"/>
  <c r="G158" i="27" s="1"/>
  <c r="G42" i="5"/>
  <c r="G151" i="20"/>
  <c r="G50" i="5"/>
  <c r="T56" i="7"/>
  <c r="G42" i="47" s="1"/>
  <c r="G43" i="30" s="1"/>
  <c r="G166" i="27" s="1"/>
  <c r="G159" i="20"/>
  <c r="T64" i="7"/>
  <c r="G50" i="47" s="1"/>
  <c r="G51" i="30" s="1"/>
  <c r="G174" i="27" s="1"/>
  <c r="G58" i="5"/>
  <c r="V22" i="7"/>
  <c r="I8" i="47" s="1"/>
  <c r="I9" i="30" s="1"/>
  <c r="I132" i="27" s="1"/>
  <c r="I16" i="5"/>
  <c r="I117" i="20"/>
  <c r="I121" i="20"/>
  <c r="V26" i="7"/>
  <c r="I12" i="47" s="1"/>
  <c r="I13" i="30" s="1"/>
  <c r="I136" i="27" s="1"/>
  <c r="I20" i="5"/>
  <c r="I24" i="5"/>
  <c r="I125" i="20"/>
  <c r="V30" i="7"/>
  <c r="I16" i="47" s="1"/>
  <c r="I17" i="30" s="1"/>
  <c r="I140" i="27" s="1"/>
  <c r="V34" i="7"/>
  <c r="I20" i="47" s="1"/>
  <c r="I21" i="30" s="1"/>
  <c r="I144" i="27" s="1"/>
  <c r="I129" i="20"/>
  <c r="I28" i="5"/>
  <c r="G40" i="5"/>
  <c r="G141" i="20"/>
  <c r="T46" i="7"/>
  <c r="G32" i="47" s="1"/>
  <c r="G33" i="30" s="1"/>
  <c r="G156" i="27" s="1"/>
  <c r="G149" i="20"/>
  <c r="G48" i="5"/>
  <c r="T54" i="7"/>
  <c r="G40" i="47" s="1"/>
  <c r="G41" i="30" s="1"/>
  <c r="G164" i="27" s="1"/>
  <c r="G157" i="20"/>
  <c r="G56" i="5"/>
  <c r="T62" i="7"/>
  <c r="G48" i="47" s="1"/>
  <c r="G49" i="30" s="1"/>
  <c r="G172" i="27" s="1"/>
  <c r="H135" i="20"/>
  <c r="H34" i="5"/>
  <c r="U40" i="7"/>
  <c r="H26" i="47" s="1"/>
  <c r="H27" i="30" s="1"/>
  <c r="H150" i="27" s="1"/>
  <c r="H139" i="20"/>
  <c r="H38" i="5"/>
  <c r="U44" i="7"/>
  <c r="H30" i="47" s="1"/>
  <c r="H31" i="30" s="1"/>
  <c r="H154" i="27" s="1"/>
  <c r="H42" i="5"/>
  <c r="H143" i="20"/>
  <c r="U48" i="7"/>
  <c r="H34" i="47" s="1"/>
  <c r="H35" i="30" s="1"/>
  <c r="H158" i="27" s="1"/>
  <c r="H147" i="20"/>
  <c r="H46" i="5"/>
  <c r="U52" i="7"/>
  <c r="H38" i="47" s="1"/>
  <c r="H39" i="30" s="1"/>
  <c r="H162" i="27" s="1"/>
  <c r="H151" i="20"/>
  <c r="H50" i="5"/>
  <c r="U56" i="7"/>
  <c r="H42" i="47" s="1"/>
  <c r="H43" i="30" s="1"/>
  <c r="H166" i="27" s="1"/>
  <c r="H155" i="20"/>
  <c r="H54" i="5"/>
  <c r="U60" i="7"/>
  <c r="H46" i="47" s="1"/>
  <c r="H47" i="30" s="1"/>
  <c r="H170" i="27" s="1"/>
  <c r="H159" i="20"/>
  <c r="H58" i="5"/>
  <c r="U64" i="7"/>
  <c r="H50" i="47" s="1"/>
  <c r="H51" i="30" s="1"/>
  <c r="H174" i="27" s="1"/>
  <c r="G41" i="5"/>
  <c r="T47" i="7"/>
  <c r="G33" i="47" s="1"/>
  <c r="G34" i="30" s="1"/>
  <c r="G157" i="27" s="1"/>
  <c r="G142" i="20"/>
  <c r="G146" i="20"/>
  <c r="T51" i="7"/>
  <c r="G37" i="47" s="1"/>
  <c r="G38" i="30" s="1"/>
  <c r="G161" i="27" s="1"/>
  <c r="G45" i="5"/>
  <c r="G49" i="5"/>
  <c r="G150" i="20"/>
  <c r="T55" i="7"/>
  <c r="G41" i="47" s="1"/>
  <c r="G42" i="30" s="1"/>
  <c r="G165" i="27" s="1"/>
  <c r="G154" i="20"/>
  <c r="G53" i="5"/>
  <c r="T59" i="7"/>
  <c r="G45" i="47" s="1"/>
  <c r="G46" i="30" s="1"/>
  <c r="G169" i="27" s="1"/>
  <c r="G57" i="5"/>
  <c r="T63" i="7"/>
  <c r="G49" i="47" s="1"/>
  <c r="G50" i="30" s="1"/>
  <c r="G173" i="27" s="1"/>
  <c r="G158" i="20"/>
  <c r="F19" i="13"/>
  <c r="F204" i="20"/>
  <c r="S25" i="15"/>
  <c r="F12" i="49" s="1"/>
  <c r="F12" i="33" s="1"/>
  <c r="F219" i="27" s="1"/>
  <c r="F212" i="20"/>
  <c r="F27" i="13"/>
  <c r="S33" i="15"/>
  <c r="F20" i="49" s="1"/>
  <c r="F20" i="33" s="1"/>
  <c r="F227" i="27" s="1"/>
  <c r="V24" i="15"/>
  <c r="I11" i="49" s="1"/>
  <c r="I11" i="33" s="1"/>
  <c r="I218" i="27" s="1"/>
  <c r="I203" i="20"/>
  <c r="I18" i="13"/>
  <c r="I211" i="20"/>
  <c r="I26" i="13"/>
  <c r="V32" i="15"/>
  <c r="I19" i="49" s="1"/>
  <c r="I19" i="33" s="1"/>
  <c r="I226" i="27" s="1"/>
  <c r="H17" i="13"/>
  <c r="H202" i="20"/>
  <c r="U23" i="15"/>
  <c r="H10" i="49" s="1"/>
  <c r="H10" i="33" s="1"/>
  <c r="H217" i="27" s="1"/>
  <c r="H210" i="20"/>
  <c r="H25" i="13"/>
  <c r="U31" i="15"/>
  <c r="H18" i="49" s="1"/>
  <c r="H18" i="33" s="1"/>
  <c r="H225" i="27" s="1"/>
  <c r="H15" i="13"/>
  <c r="U21" i="15"/>
  <c r="H8" i="49" s="1"/>
  <c r="H8" i="33" s="1"/>
  <c r="H215" i="27" s="1"/>
  <c r="H200" i="20"/>
  <c r="H208" i="20"/>
  <c r="H23" i="13"/>
  <c r="U29" i="15"/>
  <c r="H16" i="49" s="1"/>
  <c r="H16" i="33" s="1"/>
  <c r="H223" i="27" s="1"/>
  <c r="F199" i="20"/>
  <c r="K43" i="15"/>
  <c r="K39" i="15"/>
  <c r="F31" i="13" s="1"/>
  <c r="F56" i="20" s="1"/>
  <c r="S20" i="15"/>
  <c r="F7" i="49" s="1"/>
  <c r="F14" i="13"/>
  <c r="K41" i="15"/>
  <c r="K37" i="15"/>
  <c r="F32" i="13" s="1"/>
  <c r="F57" i="20" s="1"/>
  <c r="K44" i="15"/>
  <c r="K40" i="15"/>
  <c r="K42" i="15"/>
  <c r="K38" i="15"/>
  <c r="F33" i="13" s="1"/>
  <c r="F58" i="20" s="1"/>
  <c r="F18" i="13"/>
  <c r="F203" i="20"/>
  <c r="S24" i="15"/>
  <c r="F11" i="49" s="1"/>
  <c r="F11" i="33" s="1"/>
  <c r="F218" i="27" s="1"/>
  <c r="F207" i="20"/>
  <c r="S28" i="15"/>
  <c r="F15" i="49" s="1"/>
  <c r="F15" i="33" s="1"/>
  <c r="F222" i="27" s="1"/>
  <c r="F22" i="13"/>
  <c r="S32" i="15"/>
  <c r="F19" i="49" s="1"/>
  <c r="F19" i="33" s="1"/>
  <c r="F226" i="27" s="1"/>
  <c r="F26" i="13"/>
  <c r="F211" i="20"/>
  <c r="F30" i="13"/>
  <c r="F215" i="20"/>
  <c r="S36" i="15"/>
  <c r="F23" i="49" s="1"/>
  <c r="F23" i="33" s="1"/>
  <c r="F230" i="27" s="1"/>
  <c r="I202" i="20"/>
  <c r="I17" i="13"/>
  <c r="V23" i="15"/>
  <c r="I10" i="49" s="1"/>
  <c r="I10" i="33" s="1"/>
  <c r="I217" i="27" s="1"/>
  <c r="I206" i="20"/>
  <c r="I21" i="13"/>
  <c r="V27" i="15"/>
  <c r="I14" i="49" s="1"/>
  <c r="I14" i="33" s="1"/>
  <c r="I221" i="27" s="1"/>
  <c r="I25" i="13"/>
  <c r="I210" i="20"/>
  <c r="V31" i="15"/>
  <c r="I18" i="49" s="1"/>
  <c r="I18" i="33" s="1"/>
  <c r="I225" i="27" s="1"/>
  <c r="V35" i="15"/>
  <c r="I22" i="49" s="1"/>
  <c r="I22" i="33" s="1"/>
  <c r="I229" i="27" s="1"/>
  <c r="I29" i="13"/>
  <c r="I214" i="20"/>
  <c r="E14" i="26"/>
  <c r="G61" i="20" s="1"/>
  <c r="R20" i="25"/>
  <c r="G216" i="20"/>
  <c r="I19" i="12"/>
  <c r="I166" i="20"/>
  <c r="I174" i="20"/>
  <c r="I27" i="12"/>
  <c r="I182" i="20"/>
  <c r="I35" i="12"/>
  <c r="I43" i="12"/>
  <c r="I190" i="20"/>
  <c r="I198" i="20"/>
  <c r="I51" i="12"/>
  <c r="F20" i="12"/>
  <c r="F167" i="20"/>
  <c r="F28" i="12"/>
  <c r="F175" i="20"/>
  <c r="F36" i="12"/>
  <c r="F183" i="20"/>
  <c r="F44" i="12"/>
  <c r="F191" i="20"/>
  <c r="G15" i="12"/>
  <c r="G162" i="20"/>
  <c r="G170" i="20"/>
  <c r="G23" i="12"/>
  <c r="G31" i="12"/>
  <c r="G178" i="20"/>
  <c r="G39" i="12"/>
  <c r="G186" i="20"/>
  <c r="G194" i="20"/>
  <c r="G47" i="12"/>
  <c r="G17" i="12"/>
  <c r="G164" i="20"/>
  <c r="G25" i="12"/>
  <c r="G172" i="20"/>
  <c r="G33" i="12"/>
  <c r="G180" i="20"/>
  <c r="G41" i="12"/>
  <c r="G188" i="20"/>
  <c r="G49" i="12"/>
  <c r="G196" i="20"/>
  <c r="I16" i="12"/>
  <c r="I163" i="20"/>
  <c r="I20" i="12"/>
  <c r="I167" i="20"/>
  <c r="I171" i="20"/>
  <c r="I24" i="12"/>
  <c r="I28" i="12"/>
  <c r="I175" i="20"/>
  <c r="I32" i="12"/>
  <c r="I179" i="20"/>
  <c r="I36" i="12"/>
  <c r="I183" i="20"/>
  <c r="I187" i="20"/>
  <c r="I40" i="12"/>
  <c r="I44" i="12"/>
  <c r="I191" i="20"/>
  <c r="I48" i="12"/>
  <c r="I195" i="20"/>
  <c r="N59" i="14"/>
  <c r="N62" i="14"/>
  <c r="N63" i="14"/>
  <c r="I14" i="12"/>
  <c r="I161" i="20"/>
  <c r="N60" i="14"/>
  <c r="N58" i="14"/>
  <c r="N65" i="14"/>
  <c r="N61" i="14"/>
  <c r="N64" i="14"/>
  <c r="I18" i="12"/>
  <c r="I165" i="20"/>
  <c r="I22" i="12"/>
  <c r="I169" i="20"/>
  <c r="I173" i="20"/>
  <c r="I26" i="12"/>
  <c r="I177" i="20"/>
  <c r="I30" i="12"/>
  <c r="I34" i="12"/>
  <c r="I181" i="20"/>
  <c r="I185" i="20"/>
  <c r="I38" i="12"/>
  <c r="I42" i="12"/>
  <c r="I189" i="20"/>
  <c r="I46" i="12"/>
  <c r="I193" i="20"/>
  <c r="I50" i="12"/>
  <c r="I197" i="20"/>
  <c r="I69" i="20"/>
  <c r="V21" i="6"/>
  <c r="I8" i="46" s="1"/>
  <c r="I8" i="31" s="1"/>
  <c r="I84" i="27" s="1"/>
  <c r="I15" i="4"/>
  <c r="I77" i="20"/>
  <c r="I23" i="4"/>
  <c r="V29" i="6"/>
  <c r="I16" i="46" s="1"/>
  <c r="I16" i="31" s="1"/>
  <c r="I92" i="27" s="1"/>
  <c r="I31" i="4"/>
  <c r="I85" i="20"/>
  <c r="V37" i="6"/>
  <c r="I24" i="46" s="1"/>
  <c r="I24" i="31" s="1"/>
  <c r="I100" i="27" s="1"/>
  <c r="G101" i="20"/>
  <c r="G47" i="4"/>
  <c r="T53" i="6"/>
  <c r="G40" i="46" s="1"/>
  <c r="G40" i="31" s="1"/>
  <c r="G116" i="27" s="1"/>
  <c r="H70" i="20"/>
  <c r="H16" i="4"/>
  <c r="U22" i="6"/>
  <c r="H9" i="46" s="1"/>
  <c r="H9" i="31" s="1"/>
  <c r="H85" i="27" s="1"/>
  <c r="I26" i="4"/>
  <c r="V32" i="6"/>
  <c r="I19" i="46" s="1"/>
  <c r="I19" i="31" s="1"/>
  <c r="I95" i="27" s="1"/>
  <c r="I80" i="20"/>
  <c r="G89" i="20"/>
  <c r="T41" i="6"/>
  <c r="G28" i="46" s="1"/>
  <c r="G28" i="31" s="1"/>
  <c r="G104" i="27" s="1"/>
  <c r="G35" i="4"/>
  <c r="G105" i="20"/>
  <c r="G51" i="4"/>
  <c r="T57" i="6"/>
  <c r="G44" i="46" s="1"/>
  <c r="G44" i="31" s="1"/>
  <c r="G120" i="27" s="1"/>
  <c r="G69" i="20"/>
  <c r="G15" i="4"/>
  <c r="T21" i="6"/>
  <c r="G8" i="46" s="1"/>
  <c r="G8" i="31" s="1"/>
  <c r="G84" i="27" s="1"/>
  <c r="G73" i="20"/>
  <c r="G19" i="4"/>
  <c r="T25" i="6"/>
  <c r="G12" i="46" s="1"/>
  <c r="G12" i="31" s="1"/>
  <c r="G88" i="27" s="1"/>
  <c r="G23" i="4"/>
  <c r="G77" i="20"/>
  <c r="T29" i="6"/>
  <c r="G16" i="46" s="1"/>
  <c r="G16" i="31" s="1"/>
  <c r="G92" i="27" s="1"/>
  <c r="T33" i="6"/>
  <c r="G20" i="46" s="1"/>
  <c r="G20" i="31" s="1"/>
  <c r="G96" i="27" s="1"/>
  <c r="G81" i="20"/>
  <c r="G27" i="4"/>
  <c r="G85" i="20"/>
  <c r="T37" i="6"/>
  <c r="G24" i="46" s="1"/>
  <c r="G24" i="31" s="1"/>
  <c r="G100" i="27" s="1"/>
  <c r="G31" i="4"/>
  <c r="G91" i="20"/>
  <c r="G37" i="4"/>
  <c r="T43" i="6"/>
  <c r="G30" i="46" s="1"/>
  <c r="G30" i="31" s="1"/>
  <c r="G106" i="27" s="1"/>
  <c r="G99" i="20"/>
  <c r="G45" i="4"/>
  <c r="T51" i="6"/>
  <c r="G38" i="46" s="1"/>
  <c r="G38" i="31" s="1"/>
  <c r="G114" i="27" s="1"/>
  <c r="G107" i="20"/>
  <c r="G53" i="4"/>
  <c r="T59" i="6"/>
  <c r="G46" i="46" s="1"/>
  <c r="G46" i="31" s="1"/>
  <c r="G122" i="27" s="1"/>
  <c r="H14" i="4"/>
  <c r="H68" i="20"/>
  <c r="M73" i="6"/>
  <c r="M69" i="6"/>
  <c r="H61" i="4" s="1"/>
  <c r="H38" i="20" s="1"/>
  <c r="M71" i="6"/>
  <c r="M67" i="6"/>
  <c r="H62" i="4" s="1"/>
  <c r="H39" i="20" s="1"/>
  <c r="M70" i="6"/>
  <c r="M74" i="6"/>
  <c r="U20" i="6"/>
  <c r="H7" i="46" s="1"/>
  <c r="M72" i="6"/>
  <c r="M68" i="6"/>
  <c r="H63" i="4" s="1"/>
  <c r="H40" i="20" s="1"/>
  <c r="H72" i="20"/>
  <c r="H18" i="4"/>
  <c r="U24" i="6"/>
  <c r="H11" i="46" s="1"/>
  <c r="H11" i="31" s="1"/>
  <c r="H87" i="27" s="1"/>
  <c r="H76" i="20"/>
  <c r="H22" i="4"/>
  <c r="U28" i="6"/>
  <c r="H15" i="46" s="1"/>
  <c r="H15" i="31" s="1"/>
  <c r="H91" i="27" s="1"/>
  <c r="H80" i="20"/>
  <c r="H26" i="4"/>
  <c r="U32" i="6"/>
  <c r="H19" i="46" s="1"/>
  <c r="H19" i="31" s="1"/>
  <c r="H95" i="27" s="1"/>
  <c r="H30" i="4"/>
  <c r="H84" i="20"/>
  <c r="U36" i="6"/>
  <c r="H23" i="46" s="1"/>
  <c r="H23" i="31" s="1"/>
  <c r="H99" i="27" s="1"/>
  <c r="F90" i="20"/>
  <c r="F36" i="4"/>
  <c r="S42" i="6"/>
  <c r="F29" i="46" s="1"/>
  <c r="F29" i="31" s="1"/>
  <c r="F105" i="27" s="1"/>
  <c r="F98" i="20"/>
  <c r="F44" i="4"/>
  <c r="S50" i="6"/>
  <c r="F37" i="46" s="1"/>
  <c r="F37" i="31" s="1"/>
  <c r="F113" i="27" s="1"/>
  <c r="F106" i="20"/>
  <c r="F52" i="4"/>
  <c r="S58" i="6"/>
  <c r="F45" i="46" s="1"/>
  <c r="F45" i="31" s="1"/>
  <c r="F121" i="27" s="1"/>
  <c r="F114" i="20"/>
  <c r="S66" i="6"/>
  <c r="F53" i="46" s="1"/>
  <c r="F53" i="31" s="1"/>
  <c r="F129" i="27" s="1"/>
  <c r="F60" i="4"/>
  <c r="I93" i="20"/>
  <c r="I39" i="4"/>
  <c r="V45" i="6"/>
  <c r="I32" i="46" s="1"/>
  <c r="I32" i="31" s="1"/>
  <c r="I108" i="27" s="1"/>
  <c r="I101" i="20"/>
  <c r="I47" i="4"/>
  <c r="V53" i="6"/>
  <c r="I40" i="46" s="1"/>
  <c r="I40" i="31" s="1"/>
  <c r="I116" i="27" s="1"/>
  <c r="I55" i="4"/>
  <c r="I109" i="20"/>
  <c r="V61" i="6"/>
  <c r="I48" i="46" s="1"/>
  <c r="I48" i="31" s="1"/>
  <c r="I124" i="27" s="1"/>
  <c r="F15" i="4"/>
  <c r="S21" i="6"/>
  <c r="F8" i="46" s="1"/>
  <c r="F8" i="31" s="1"/>
  <c r="F84" i="27" s="1"/>
  <c r="F69" i="20"/>
  <c r="F19" i="4"/>
  <c r="S25" i="6"/>
  <c r="F12" i="46" s="1"/>
  <c r="F12" i="31" s="1"/>
  <c r="F88" i="27" s="1"/>
  <c r="F73" i="20"/>
  <c r="F23" i="4"/>
  <c r="S29" i="6"/>
  <c r="F16" i="46" s="1"/>
  <c r="F16" i="31" s="1"/>
  <c r="F92" i="27" s="1"/>
  <c r="F77" i="20"/>
  <c r="S33" i="6"/>
  <c r="F20" i="46" s="1"/>
  <c r="F20" i="31" s="1"/>
  <c r="F96" i="27" s="1"/>
  <c r="F27" i="4"/>
  <c r="F81" i="20"/>
  <c r="S37" i="6"/>
  <c r="F24" i="46" s="1"/>
  <c r="F24" i="31" s="1"/>
  <c r="F100" i="27" s="1"/>
  <c r="F31" i="4"/>
  <c r="F85" i="20"/>
  <c r="F89" i="20"/>
  <c r="S41" i="6"/>
  <c r="F28" i="46" s="1"/>
  <c r="F28" i="31" s="1"/>
  <c r="F104" i="27" s="1"/>
  <c r="F35" i="4"/>
  <c r="S45" i="6"/>
  <c r="F32" i="46" s="1"/>
  <c r="F32" i="31" s="1"/>
  <c r="F108" i="27" s="1"/>
  <c r="F93" i="20"/>
  <c r="F39" i="4"/>
  <c r="S49" i="6"/>
  <c r="F36" i="46" s="1"/>
  <c r="F36" i="31" s="1"/>
  <c r="F112" i="27" s="1"/>
  <c r="F43" i="4"/>
  <c r="F97" i="20"/>
  <c r="S53" i="6"/>
  <c r="F40" i="46" s="1"/>
  <c r="F40" i="31" s="1"/>
  <c r="F116" i="27" s="1"/>
  <c r="F101" i="20"/>
  <c r="F47" i="4"/>
  <c r="F105" i="20"/>
  <c r="F51" i="4"/>
  <c r="S57" i="6"/>
  <c r="F44" i="46" s="1"/>
  <c r="F44" i="31" s="1"/>
  <c r="F120" i="27" s="1"/>
  <c r="S61" i="6"/>
  <c r="F48" i="46" s="1"/>
  <c r="F48" i="31" s="1"/>
  <c r="F124" i="27" s="1"/>
  <c r="F55" i="4"/>
  <c r="F109" i="20"/>
  <c r="F59" i="4"/>
  <c r="F113" i="20"/>
  <c r="S65" i="6"/>
  <c r="F52" i="46" s="1"/>
  <c r="F52" i="31" s="1"/>
  <c r="F128" i="27" s="1"/>
  <c r="H89" i="20"/>
  <c r="U41" i="6"/>
  <c r="H28" i="46" s="1"/>
  <c r="H28" i="31" s="1"/>
  <c r="H104" i="27" s="1"/>
  <c r="H35" i="4"/>
  <c r="H93" i="20"/>
  <c r="U45" i="6"/>
  <c r="H32" i="46" s="1"/>
  <c r="H32" i="31" s="1"/>
  <c r="H108" i="27" s="1"/>
  <c r="H39" i="4"/>
  <c r="H97" i="20"/>
  <c r="U49" i="6"/>
  <c r="H36" i="46" s="1"/>
  <c r="H36" i="31" s="1"/>
  <c r="H112" i="27" s="1"/>
  <c r="H43" i="4"/>
  <c r="H101" i="20"/>
  <c r="H47" i="4"/>
  <c r="U53" i="6"/>
  <c r="H40" i="46" s="1"/>
  <c r="H40" i="31" s="1"/>
  <c r="H116" i="27" s="1"/>
  <c r="H105" i="20"/>
  <c r="H51" i="4"/>
  <c r="U57" i="6"/>
  <c r="H44" i="46" s="1"/>
  <c r="H44" i="31" s="1"/>
  <c r="H120" i="27" s="1"/>
  <c r="H109" i="20"/>
  <c r="H55" i="4"/>
  <c r="U61" i="6"/>
  <c r="H48" i="46" s="1"/>
  <c r="H48" i="31" s="1"/>
  <c r="H124" i="27" s="1"/>
  <c r="H113" i="20"/>
  <c r="U65" i="6"/>
  <c r="H52" i="46" s="1"/>
  <c r="H52" i="31" s="1"/>
  <c r="H128" i="27" s="1"/>
  <c r="H59" i="4"/>
  <c r="H119" i="20"/>
  <c r="H18" i="5"/>
  <c r="U24" i="7"/>
  <c r="H10" i="47" s="1"/>
  <c r="H11" i="30" s="1"/>
  <c r="H134" i="27" s="1"/>
  <c r="H127" i="20"/>
  <c r="H26" i="5"/>
  <c r="U32" i="7"/>
  <c r="H18" i="47" s="1"/>
  <c r="H19" i="30" s="1"/>
  <c r="H142" i="27" s="1"/>
  <c r="I34" i="5"/>
  <c r="I135" i="20"/>
  <c r="V40" i="7"/>
  <c r="I26" i="47" s="1"/>
  <c r="I27" i="30" s="1"/>
  <c r="I150" i="27" s="1"/>
  <c r="I42" i="5"/>
  <c r="I143" i="20"/>
  <c r="V48" i="7"/>
  <c r="I34" i="47" s="1"/>
  <c r="I35" i="30" s="1"/>
  <c r="I158" i="27" s="1"/>
  <c r="I50" i="5"/>
  <c r="I151" i="20"/>
  <c r="V56" i="7"/>
  <c r="I42" i="47" s="1"/>
  <c r="I43" i="30" s="1"/>
  <c r="I166" i="27" s="1"/>
  <c r="I58" i="5"/>
  <c r="I159" i="20"/>
  <c r="V64" i="7"/>
  <c r="I50" i="47" s="1"/>
  <c r="I51" i="30" s="1"/>
  <c r="I174" i="27" s="1"/>
  <c r="I122" i="20"/>
  <c r="I21" i="5"/>
  <c r="V27" i="7"/>
  <c r="I13" i="47" s="1"/>
  <c r="I14" i="30" s="1"/>
  <c r="I137" i="27" s="1"/>
  <c r="I29" i="5"/>
  <c r="I130" i="20"/>
  <c r="V35" i="7"/>
  <c r="I21" i="47" s="1"/>
  <c r="I22" i="30" s="1"/>
  <c r="I145" i="27" s="1"/>
  <c r="H138" i="20"/>
  <c r="H37" i="5"/>
  <c r="U43" i="7"/>
  <c r="H29" i="47" s="1"/>
  <c r="H30" i="30" s="1"/>
  <c r="H153" i="27" s="1"/>
  <c r="H121" i="20"/>
  <c r="U26" i="7"/>
  <c r="H12" i="47" s="1"/>
  <c r="H13" i="30" s="1"/>
  <c r="H136" i="27" s="1"/>
  <c r="H20" i="5"/>
  <c r="H129" i="20"/>
  <c r="U34" i="7"/>
  <c r="H20" i="47" s="1"/>
  <c r="H21" i="30" s="1"/>
  <c r="H144" i="27" s="1"/>
  <c r="H28" i="5"/>
  <c r="V42" i="7"/>
  <c r="I28" i="47" s="1"/>
  <c r="I29" i="30" s="1"/>
  <c r="I152" i="27" s="1"/>
  <c r="I137" i="20"/>
  <c r="I36" i="5"/>
  <c r="F146" i="20"/>
  <c r="F45" i="5"/>
  <c r="S51" i="7"/>
  <c r="F37" i="47" s="1"/>
  <c r="F38" i="30" s="1"/>
  <c r="F161" i="27" s="1"/>
  <c r="F53" i="5"/>
  <c r="F154" i="20"/>
  <c r="S59" i="7"/>
  <c r="F45" i="47" s="1"/>
  <c r="F46" i="30" s="1"/>
  <c r="F169" i="27" s="1"/>
  <c r="F115" i="20"/>
  <c r="K69" i="7"/>
  <c r="F14" i="5"/>
  <c r="K73" i="7"/>
  <c r="K72" i="7"/>
  <c r="K68" i="7"/>
  <c r="F60" i="5" s="1"/>
  <c r="F44" i="20" s="1"/>
  <c r="S20" i="7"/>
  <c r="F6" i="47" s="1"/>
  <c r="K71" i="7"/>
  <c r="K66" i="7"/>
  <c r="F61" i="5" s="1"/>
  <c r="F45" i="20" s="1"/>
  <c r="K67" i="7"/>
  <c r="F62" i="5" s="1"/>
  <c r="F46" i="20" s="1"/>
  <c r="K70" i="7"/>
  <c r="F123" i="20"/>
  <c r="F22" i="5"/>
  <c r="S28" i="7"/>
  <c r="F14" i="47" s="1"/>
  <c r="F15" i="30" s="1"/>
  <c r="F138" i="27" s="1"/>
  <c r="F131" i="20"/>
  <c r="F30" i="5"/>
  <c r="S36" i="7"/>
  <c r="F22" i="47" s="1"/>
  <c r="F23" i="30" s="1"/>
  <c r="F146" i="27" s="1"/>
  <c r="F139" i="20"/>
  <c r="S44" i="7"/>
  <c r="F30" i="47" s="1"/>
  <c r="F31" i="30" s="1"/>
  <c r="F154" i="27" s="1"/>
  <c r="F38" i="5"/>
  <c r="F17" i="5"/>
  <c r="F118" i="20"/>
  <c r="S23" i="7"/>
  <c r="F9" i="47" s="1"/>
  <c r="F10" i="30" s="1"/>
  <c r="F133" i="27" s="1"/>
  <c r="F122" i="20"/>
  <c r="S27" i="7"/>
  <c r="F13" i="47" s="1"/>
  <c r="F14" i="30" s="1"/>
  <c r="F137" i="27" s="1"/>
  <c r="F21" i="5"/>
  <c r="F25" i="5"/>
  <c r="F126" i="20"/>
  <c r="S31" i="7"/>
  <c r="F17" i="47" s="1"/>
  <c r="F18" i="30" s="1"/>
  <c r="F141" i="27" s="1"/>
  <c r="F29" i="5"/>
  <c r="F130" i="20"/>
  <c r="S35" i="7"/>
  <c r="F21" i="47" s="1"/>
  <c r="F22" i="30" s="1"/>
  <c r="F145" i="27" s="1"/>
  <c r="G33" i="5"/>
  <c r="G134" i="20"/>
  <c r="T39" i="7"/>
  <c r="G25" i="47" s="1"/>
  <c r="G26" i="30" s="1"/>
  <c r="G149" i="27" s="1"/>
  <c r="G138" i="20"/>
  <c r="G37" i="5"/>
  <c r="T43" i="7"/>
  <c r="G29" i="47" s="1"/>
  <c r="G30" i="30" s="1"/>
  <c r="G153" i="27" s="1"/>
  <c r="H43" i="5"/>
  <c r="H144" i="20"/>
  <c r="U49" i="7"/>
  <c r="H35" i="47" s="1"/>
  <c r="H36" i="30" s="1"/>
  <c r="H159" i="27" s="1"/>
  <c r="H152" i="20"/>
  <c r="H51" i="5"/>
  <c r="U57" i="7"/>
  <c r="H43" i="47" s="1"/>
  <c r="H44" i="30" s="1"/>
  <c r="H167" i="27" s="1"/>
  <c r="H59" i="5"/>
  <c r="H160" i="20"/>
  <c r="U65" i="7"/>
  <c r="H51" i="47" s="1"/>
  <c r="H52" i="30" s="1"/>
  <c r="H175" i="27" s="1"/>
  <c r="H118" i="20"/>
  <c r="H17" i="5"/>
  <c r="U23" i="7"/>
  <c r="H9" i="47" s="1"/>
  <c r="H10" i="30" s="1"/>
  <c r="H133" i="27" s="1"/>
  <c r="H122" i="20"/>
  <c r="U27" i="7"/>
  <c r="H13" i="47" s="1"/>
  <c r="H14" i="30" s="1"/>
  <c r="H137" i="27" s="1"/>
  <c r="H21" i="5"/>
  <c r="H126" i="20"/>
  <c r="H25" i="5"/>
  <c r="U31" i="7"/>
  <c r="H17" i="47" s="1"/>
  <c r="H18" i="30" s="1"/>
  <c r="H141" i="27" s="1"/>
  <c r="H130" i="20"/>
  <c r="H29" i="5"/>
  <c r="U35" i="7"/>
  <c r="H21" i="47" s="1"/>
  <c r="H22" i="30" s="1"/>
  <c r="H145" i="27" s="1"/>
  <c r="H142" i="20"/>
  <c r="U47" i="7"/>
  <c r="H33" i="47" s="1"/>
  <c r="H34" i="30" s="1"/>
  <c r="H157" i="27" s="1"/>
  <c r="H41" i="5"/>
  <c r="H150" i="20"/>
  <c r="H49" i="5"/>
  <c r="U55" i="7"/>
  <c r="H41" i="47" s="1"/>
  <c r="H42" i="30" s="1"/>
  <c r="H165" i="27" s="1"/>
  <c r="H158" i="20"/>
  <c r="U63" i="7"/>
  <c r="H49" i="47" s="1"/>
  <c r="H50" i="30" s="1"/>
  <c r="H173" i="27" s="1"/>
  <c r="H57" i="5"/>
  <c r="G136" i="20"/>
  <c r="T41" i="7"/>
  <c r="G27" i="47" s="1"/>
  <c r="G28" i="30" s="1"/>
  <c r="G151" i="27" s="1"/>
  <c r="G35" i="5"/>
  <c r="T45" i="7"/>
  <c r="G31" i="47" s="1"/>
  <c r="G32" i="30" s="1"/>
  <c r="G155" i="27" s="1"/>
  <c r="G140" i="20"/>
  <c r="G39" i="5"/>
  <c r="G144" i="20"/>
  <c r="G43" i="5"/>
  <c r="T49" i="7"/>
  <c r="G35" i="47" s="1"/>
  <c r="G36" i="30" s="1"/>
  <c r="G159" i="27" s="1"/>
  <c r="G148" i="20"/>
  <c r="G47" i="5"/>
  <c r="T53" i="7"/>
  <c r="G39" i="47" s="1"/>
  <c r="G40" i="30" s="1"/>
  <c r="G163" i="27" s="1"/>
  <c r="G152" i="20"/>
  <c r="G51" i="5"/>
  <c r="T57" i="7"/>
  <c r="G43" i="47" s="1"/>
  <c r="G44" i="30" s="1"/>
  <c r="G167" i="27" s="1"/>
  <c r="G156" i="20"/>
  <c r="G55" i="5"/>
  <c r="T61" i="7"/>
  <c r="G47" i="47" s="1"/>
  <c r="G48" i="30" s="1"/>
  <c r="G171" i="27" s="1"/>
  <c r="G160" i="20"/>
  <c r="G59" i="5"/>
  <c r="T65" i="7"/>
  <c r="G51" i="47" s="1"/>
  <c r="G52" i="30" s="1"/>
  <c r="G175" i="27" s="1"/>
  <c r="F42" i="5"/>
  <c r="S48" i="7"/>
  <c r="F34" i="47" s="1"/>
  <c r="F35" i="30" s="1"/>
  <c r="F158" i="27" s="1"/>
  <c r="F143" i="20"/>
  <c r="F147" i="20"/>
  <c r="F46" i="5"/>
  <c r="S52" i="7"/>
  <c r="F38" i="47" s="1"/>
  <c r="F39" i="30" s="1"/>
  <c r="F162" i="27" s="1"/>
  <c r="F151" i="20"/>
  <c r="F50" i="5"/>
  <c r="S56" i="7"/>
  <c r="F42" i="47" s="1"/>
  <c r="F43" i="30" s="1"/>
  <c r="F166" i="27" s="1"/>
  <c r="F155" i="20"/>
  <c r="F54" i="5"/>
  <c r="S60" i="7"/>
  <c r="F46" i="47" s="1"/>
  <c r="F47" i="30" s="1"/>
  <c r="F170" i="27" s="1"/>
  <c r="F58" i="5"/>
  <c r="S64" i="7"/>
  <c r="F50" i="47" s="1"/>
  <c r="F51" i="30" s="1"/>
  <c r="F174" i="27" s="1"/>
  <c r="F159" i="20"/>
  <c r="F206" i="20"/>
  <c r="F21" i="13"/>
  <c r="S27" i="15"/>
  <c r="F14" i="49" s="1"/>
  <c r="F14" i="33" s="1"/>
  <c r="F221" i="27" s="1"/>
  <c r="F214" i="20"/>
  <c r="F29" i="13"/>
  <c r="S35" i="15"/>
  <c r="F22" i="49" s="1"/>
  <c r="F22" i="33" s="1"/>
  <c r="F229" i="27" s="1"/>
  <c r="I20" i="13"/>
  <c r="I205" i="20"/>
  <c r="V26" i="15"/>
  <c r="I13" i="49" s="1"/>
  <c r="I13" i="33" s="1"/>
  <c r="I220" i="27" s="1"/>
  <c r="I213" i="20"/>
  <c r="V34" i="15"/>
  <c r="I21" i="49" s="1"/>
  <c r="I21" i="33" s="1"/>
  <c r="I228" i="27" s="1"/>
  <c r="I28" i="13"/>
  <c r="G205" i="20"/>
  <c r="T26" i="15"/>
  <c r="G13" i="49" s="1"/>
  <c r="G13" i="33" s="1"/>
  <c r="G220" i="27" s="1"/>
  <c r="G20" i="13"/>
  <c r="G213" i="20"/>
  <c r="G28" i="13"/>
  <c r="T34" i="15"/>
  <c r="G21" i="49" s="1"/>
  <c r="G21" i="33" s="1"/>
  <c r="G228" i="27" s="1"/>
  <c r="G18" i="13"/>
  <c r="G203" i="20"/>
  <c r="T24" i="15"/>
  <c r="G11" i="49" s="1"/>
  <c r="G11" i="33" s="1"/>
  <c r="G218" i="27" s="1"/>
  <c r="G211" i="20"/>
  <c r="T32" i="15"/>
  <c r="G19" i="49" s="1"/>
  <c r="G19" i="33" s="1"/>
  <c r="G226" i="27" s="1"/>
  <c r="G26" i="13"/>
  <c r="I200" i="20"/>
  <c r="I15" i="13"/>
  <c r="V21" i="15"/>
  <c r="I8" i="49" s="1"/>
  <c r="I8" i="33" s="1"/>
  <c r="I215" i="27" s="1"/>
  <c r="I204" i="20"/>
  <c r="I19" i="13"/>
  <c r="V25" i="15"/>
  <c r="I12" i="49" s="1"/>
  <c r="I12" i="33" s="1"/>
  <c r="I219" i="27" s="1"/>
  <c r="I208" i="20"/>
  <c r="V29" i="15"/>
  <c r="I16" i="49" s="1"/>
  <c r="I16" i="33" s="1"/>
  <c r="I223" i="27" s="1"/>
  <c r="I23" i="13"/>
  <c r="I27" i="13"/>
  <c r="I212" i="20"/>
  <c r="V33" i="15"/>
  <c r="I20" i="49" s="1"/>
  <c r="I20" i="33" s="1"/>
  <c r="I227" i="27" s="1"/>
  <c r="H199" i="20"/>
  <c r="M37" i="15"/>
  <c r="H32" i="13" s="1"/>
  <c r="H57" i="20" s="1"/>
  <c r="M41" i="15"/>
  <c r="U20" i="15"/>
  <c r="H7" i="49" s="1"/>
  <c r="H14" i="13"/>
  <c r="M39" i="15"/>
  <c r="H31" i="13" s="1"/>
  <c r="H56" i="20" s="1"/>
  <c r="M43" i="15"/>
  <c r="M40" i="15"/>
  <c r="M44" i="15"/>
  <c r="M38" i="15"/>
  <c r="H33" i="13" s="1"/>
  <c r="H58" i="20" s="1"/>
  <c r="M42" i="15"/>
  <c r="H18" i="13"/>
  <c r="H203" i="20"/>
  <c r="U24" i="15"/>
  <c r="H11" i="49" s="1"/>
  <c r="H11" i="33" s="1"/>
  <c r="H218" i="27" s="1"/>
  <c r="H22" i="13"/>
  <c r="H207" i="20"/>
  <c r="U28" i="15"/>
  <c r="H15" i="49" s="1"/>
  <c r="H15" i="33" s="1"/>
  <c r="H222" i="27" s="1"/>
  <c r="H211" i="20"/>
  <c r="U32" i="15"/>
  <c r="H19" i="49" s="1"/>
  <c r="H19" i="33" s="1"/>
  <c r="H226" i="27" s="1"/>
  <c r="H26" i="13"/>
  <c r="H215" i="20"/>
  <c r="U36" i="15"/>
  <c r="H23" i="49" s="1"/>
  <c r="H23" i="33" s="1"/>
  <c r="H230" i="27" s="1"/>
  <c r="H30" i="13"/>
  <c r="G14" i="26"/>
  <c r="I61" i="20" s="1"/>
  <c r="T20" i="25"/>
  <c r="I7" i="50" s="1"/>
  <c r="I216" i="20"/>
  <c r="I21" i="12"/>
  <c r="I168" i="20"/>
  <c r="I176" i="20"/>
  <c r="I29" i="12"/>
  <c r="I184" i="20"/>
  <c r="I37" i="12"/>
  <c r="I192" i="20"/>
  <c r="I45" i="12"/>
  <c r="K61" i="14"/>
  <c r="K63" i="14"/>
  <c r="F14" i="12"/>
  <c r="K58" i="14"/>
  <c r="K64" i="14"/>
  <c r="S20" i="14"/>
  <c r="F7" i="48" s="1"/>
  <c r="F161" i="20"/>
  <c r="K65" i="14"/>
  <c r="K62" i="14"/>
  <c r="K59" i="14"/>
  <c r="K60" i="14"/>
  <c r="F169" i="20"/>
  <c r="F22" i="12"/>
  <c r="F177" i="20"/>
  <c r="F30" i="12"/>
  <c r="F185" i="20"/>
  <c r="F38" i="12"/>
  <c r="F193" i="20"/>
  <c r="F46" i="12"/>
  <c r="H163" i="20"/>
  <c r="H16" i="12"/>
  <c r="H24" i="12"/>
  <c r="H171" i="20"/>
  <c r="H32" i="12"/>
  <c r="H179" i="20"/>
  <c r="H40" i="12"/>
  <c r="H187" i="20"/>
  <c r="H195" i="20"/>
  <c r="H48" i="12"/>
  <c r="H18" i="12"/>
  <c r="H165" i="20"/>
  <c r="H173" i="20"/>
  <c r="H26" i="12"/>
  <c r="H181" i="20"/>
  <c r="H34" i="12"/>
  <c r="H42" i="12"/>
  <c r="H189" i="20"/>
  <c r="H197" i="20"/>
  <c r="H50" i="12"/>
  <c r="H17" i="12"/>
  <c r="H164" i="20"/>
  <c r="H21" i="12"/>
  <c r="H168" i="20"/>
  <c r="H172" i="20"/>
  <c r="H25" i="12"/>
  <c r="H176" i="20"/>
  <c r="H29" i="12"/>
  <c r="H180" i="20"/>
  <c r="H33" i="12"/>
  <c r="H184" i="20"/>
  <c r="H37" i="12"/>
  <c r="H41" i="12"/>
  <c r="H188" i="20"/>
  <c r="H45" i="12"/>
  <c r="H192" i="20"/>
  <c r="H49" i="12"/>
  <c r="H196" i="20"/>
  <c r="H162" i="20"/>
  <c r="H15" i="12"/>
  <c r="H166" i="20"/>
  <c r="H19" i="12"/>
  <c r="H23" i="12"/>
  <c r="H170" i="20"/>
  <c r="H174" i="20"/>
  <c r="H27" i="12"/>
  <c r="H178" i="20"/>
  <c r="H31" i="12"/>
  <c r="H35" i="12"/>
  <c r="H182" i="20"/>
  <c r="H186" i="20"/>
  <c r="H39" i="12"/>
  <c r="H43" i="12"/>
  <c r="H190" i="20"/>
  <c r="H194" i="20"/>
  <c r="H47" i="12"/>
  <c r="H51" i="12"/>
  <c r="H198" i="20"/>
  <c r="I71" i="20"/>
  <c r="I17" i="4"/>
  <c r="V23" i="6"/>
  <c r="I10" i="46" s="1"/>
  <c r="I10" i="31" s="1"/>
  <c r="I86" i="27" s="1"/>
  <c r="I79" i="20"/>
  <c r="I25" i="4"/>
  <c r="V31" i="6"/>
  <c r="I18" i="46" s="1"/>
  <c r="I18" i="31" s="1"/>
  <c r="I94" i="27" s="1"/>
  <c r="H90" i="20"/>
  <c r="U42" i="6"/>
  <c r="H29" i="46" s="1"/>
  <c r="H29" i="31" s="1"/>
  <c r="H105" i="27" s="1"/>
  <c r="H36" i="4"/>
  <c r="H106" i="20"/>
  <c r="U58" i="6"/>
  <c r="H45" i="46" s="1"/>
  <c r="H45" i="31" s="1"/>
  <c r="H121" i="27" s="1"/>
  <c r="H52" i="4"/>
  <c r="H74" i="20"/>
  <c r="U26" i="6"/>
  <c r="H13" i="46" s="1"/>
  <c r="H13" i="31" s="1"/>
  <c r="H89" i="27" s="1"/>
  <c r="H20" i="4"/>
  <c r="H82" i="20"/>
  <c r="H28" i="4"/>
  <c r="U34" i="6"/>
  <c r="H21" i="46" s="1"/>
  <c r="H21" i="31" s="1"/>
  <c r="H97" i="27" s="1"/>
  <c r="H94" i="20"/>
  <c r="H40" i="4"/>
  <c r="U46" i="6"/>
  <c r="H33" i="46" s="1"/>
  <c r="H33" i="31" s="1"/>
  <c r="H109" i="27" s="1"/>
  <c r="H110" i="20"/>
  <c r="H56" i="4"/>
  <c r="U62" i="6"/>
  <c r="H49" i="46" s="1"/>
  <c r="H49" i="31" s="1"/>
  <c r="H125" i="27" s="1"/>
  <c r="F70" i="20"/>
  <c r="S22" i="6"/>
  <c r="F9" i="46" s="1"/>
  <c r="F9" i="31" s="1"/>
  <c r="F85" i="27" s="1"/>
  <c r="F16" i="4"/>
  <c r="F20" i="4"/>
  <c r="F74" i="20"/>
  <c r="S26" i="6"/>
  <c r="F13" i="46" s="1"/>
  <c r="F13" i="31" s="1"/>
  <c r="F89" i="27" s="1"/>
  <c r="F78" i="20"/>
  <c r="S30" i="6"/>
  <c r="F17" i="46" s="1"/>
  <c r="F17" i="31" s="1"/>
  <c r="F93" i="27" s="1"/>
  <c r="F24" i="4"/>
  <c r="S34" i="6"/>
  <c r="F21" i="46" s="1"/>
  <c r="F21" i="31" s="1"/>
  <c r="F97" i="27" s="1"/>
  <c r="F82" i="20"/>
  <c r="F28" i="4"/>
  <c r="F86" i="20"/>
  <c r="S38" i="6"/>
  <c r="F25" i="46" s="1"/>
  <c r="F25" i="31" s="1"/>
  <c r="F101" i="27" s="1"/>
  <c r="F32" i="4"/>
  <c r="H92" i="20"/>
  <c r="H38" i="4"/>
  <c r="U44" i="6"/>
  <c r="H31" i="46" s="1"/>
  <c r="H31" i="31" s="1"/>
  <c r="H107" i="27" s="1"/>
  <c r="H46" i="4"/>
  <c r="H100" i="20"/>
  <c r="U52" i="6"/>
  <c r="H39" i="46" s="1"/>
  <c r="H39" i="31" s="1"/>
  <c r="H115" i="27" s="1"/>
  <c r="H54" i="4"/>
  <c r="H108" i="20"/>
  <c r="U60" i="6"/>
  <c r="H47" i="46" s="1"/>
  <c r="H47" i="31" s="1"/>
  <c r="H123" i="27" s="1"/>
  <c r="H69" i="20"/>
  <c r="U21" i="6"/>
  <c r="H8" i="46" s="1"/>
  <c r="H8" i="31" s="1"/>
  <c r="H84" i="27" s="1"/>
  <c r="H15" i="4"/>
  <c r="H73" i="20"/>
  <c r="U25" i="6"/>
  <c r="H12" i="46" s="1"/>
  <c r="H12" i="31" s="1"/>
  <c r="H88" i="27" s="1"/>
  <c r="H19" i="4"/>
  <c r="H77" i="20"/>
  <c r="U29" i="6"/>
  <c r="H16" i="46" s="1"/>
  <c r="H16" i="31" s="1"/>
  <c r="H92" i="27" s="1"/>
  <c r="H23" i="4"/>
  <c r="H81" i="20"/>
  <c r="U33" i="6"/>
  <c r="H20" i="46" s="1"/>
  <c r="H20" i="31" s="1"/>
  <c r="H96" i="27" s="1"/>
  <c r="H27" i="4"/>
  <c r="H85" i="20"/>
  <c r="H31" i="4"/>
  <c r="U37" i="6"/>
  <c r="H24" i="46" s="1"/>
  <c r="H24" i="31" s="1"/>
  <c r="H100" i="27" s="1"/>
  <c r="I37" i="4"/>
  <c r="I91" i="20"/>
  <c r="V43" i="6"/>
  <c r="I30" i="46" s="1"/>
  <c r="I30" i="31" s="1"/>
  <c r="I106" i="27" s="1"/>
  <c r="I45" i="4"/>
  <c r="V51" i="6"/>
  <c r="I38" i="46" s="1"/>
  <c r="I38" i="31" s="1"/>
  <c r="I114" i="27" s="1"/>
  <c r="I99" i="20"/>
  <c r="I107" i="20"/>
  <c r="I53" i="4"/>
  <c r="V59" i="6"/>
  <c r="I46" i="46" s="1"/>
  <c r="I46" i="31" s="1"/>
  <c r="I122" i="27" s="1"/>
  <c r="F88" i="20"/>
  <c r="S40" i="6"/>
  <c r="F27" i="46" s="1"/>
  <c r="F27" i="31" s="1"/>
  <c r="F103" i="27" s="1"/>
  <c r="F34" i="4"/>
  <c r="F42" i="4"/>
  <c r="S48" i="6"/>
  <c r="F35" i="46" s="1"/>
  <c r="F35" i="31" s="1"/>
  <c r="F111" i="27" s="1"/>
  <c r="F96" i="20"/>
  <c r="F104" i="20"/>
  <c r="F50" i="4"/>
  <c r="S56" i="6"/>
  <c r="F43" i="46" s="1"/>
  <c r="F43" i="31" s="1"/>
  <c r="F119" i="27" s="1"/>
  <c r="F112" i="20"/>
  <c r="S64" i="6"/>
  <c r="F51" i="46" s="1"/>
  <c r="F51" i="31" s="1"/>
  <c r="F127" i="27" s="1"/>
  <c r="F58" i="4"/>
  <c r="I70" i="20"/>
  <c r="I16" i="4"/>
  <c r="V22" i="6"/>
  <c r="I9" i="46" s="1"/>
  <c r="I9" i="31" s="1"/>
  <c r="I85" i="27" s="1"/>
  <c r="I74" i="20"/>
  <c r="I20" i="4"/>
  <c r="V26" i="6"/>
  <c r="I13" i="46" s="1"/>
  <c r="I13" i="31" s="1"/>
  <c r="I89" i="27" s="1"/>
  <c r="I24" i="4"/>
  <c r="I78" i="20"/>
  <c r="V30" i="6"/>
  <c r="I17" i="46" s="1"/>
  <c r="I17" i="31" s="1"/>
  <c r="I93" i="27" s="1"/>
  <c r="I28" i="4"/>
  <c r="I82" i="20"/>
  <c r="V34" i="6"/>
  <c r="I21" i="46" s="1"/>
  <c r="I21" i="31" s="1"/>
  <c r="I97" i="27" s="1"/>
  <c r="I32" i="4"/>
  <c r="I86" i="20"/>
  <c r="V38" i="6"/>
  <c r="I25" i="46" s="1"/>
  <c r="I25" i="31" s="1"/>
  <c r="I101" i="27" s="1"/>
  <c r="I36" i="4"/>
  <c r="V42" i="6"/>
  <c r="I29" i="46" s="1"/>
  <c r="I29" i="31" s="1"/>
  <c r="I105" i="27" s="1"/>
  <c r="I90" i="20"/>
  <c r="I94" i="20"/>
  <c r="I40" i="4"/>
  <c r="V46" i="6"/>
  <c r="I33" i="46" s="1"/>
  <c r="I33" i="31" s="1"/>
  <c r="I109" i="27" s="1"/>
  <c r="I44" i="4"/>
  <c r="I98" i="20"/>
  <c r="V50" i="6"/>
  <c r="I37" i="46" s="1"/>
  <c r="I37" i="31" s="1"/>
  <c r="I113" i="27" s="1"/>
  <c r="I48" i="4"/>
  <c r="I102" i="20"/>
  <c r="V54" i="6"/>
  <c r="I41" i="46" s="1"/>
  <c r="I41" i="31" s="1"/>
  <c r="I117" i="27" s="1"/>
  <c r="I106" i="20"/>
  <c r="I52" i="4"/>
  <c r="V58" i="6"/>
  <c r="I45" i="46" s="1"/>
  <c r="I45" i="31" s="1"/>
  <c r="I121" i="27" s="1"/>
  <c r="I56" i="4"/>
  <c r="I110" i="20"/>
  <c r="V62" i="6"/>
  <c r="I49" i="46" s="1"/>
  <c r="I49" i="31" s="1"/>
  <c r="I125" i="27" s="1"/>
  <c r="I114" i="20"/>
  <c r="I60" i="4"/>
  <c r="V66" i="6"/>
  <c r="I53" i="46" s="1"/>
  <c r="I53" i="31" s="1"/>
  <c r="I129" i="27" s="1"/>
  <c r="G90" i="20"/>
  <c r="G36" i="4"/>
  <c r="T42" i="6"/>
  <c r="G29" i="46" s="1"/>
  <c r="G29" i="31" s="1"/>
  <c r="G105" i="27" s="1"/>
  <c r="G94" i="20"/>
  <c r="G40" i="4"/>
  <c r="T46" i="6"/>
  <c r="G33" i="46" s="1"/>
  <c r="G33" i="31" s="1"/>
  <c r="G109" i="27" s="1"/>
  <c r="G44" i="4"/>
  <c r="G98" i="20"/>
  <c r="T50" i="6"/>
  <c r="G37" i="46" s="1"/>
  <c r="G37" i="31" s="1"/>
  <c r="G113" i="27" s="1"/>
  <c r="G48" i="4"/>
  <c r="G102" i="20"/>
  <c r="T54" i="6"/>
  <c r="G41" i="46" s="1"/>
  <c r="G41" i="31" s="1"/>
  <c r="G117" i="27" s="1"/>
  <c r="G52" i="4"/>
  <c r="G106" i="20"/>
  <c r="T58" i="6"/>
  <c r="G45" i="46" s="1"/>
  <c r="G45" i="31" s="1"/>
  <c r="G121" i="27" s="1"/>
  <c r="G56" i="4"/>
  <c r="G110" i="20"/>
  <c r="T62" i="6"/>
  <c r="G49" i="46" s="1"/>
  <c r="G49" i="31" s="1"/>
  <c r="G125" i="27" s="1"/>
  <c r="G114" i="20"/>
  <c r="G60" i="4"/>
  <c r="T66" i="6"/>
  <c r="G53" i="46" s="1"/>
  <c r="G53" i="31" s="1"/>
  <c r="G129" i="27" s="1"/>
  <c r="G122" i="20"/>
  <c r="G21" i="5"/>
  <c r="T27" i="7"/>
  <c r="G13" i="47" s="1"/>
  <c r="G14" i="30" s="1"/>
  <c r="G137" i="27" s="1"/>
  <c r="G130" i="20"/>
  <c r="G29" i="5"/>
  <c r="T35" i="7"/>
  <c r="G21" i="47" s="1"/>
  <c r="G22" i="30" s="1"/>
  <c r="G145" i="27" s="1"/>
  <c r="F37" i="5"/>
  <c r="S43" i="7"/>
  <c r="F29" i="47" s="1"/>
  <c r="F30" i="30" s="1"/>
  <c r="F153" i="27" s="1"/>
  <c r="F138" i="20"/>
  <c r="V50" i="7"/>
  <c r="I36" i="47" s="1"/>
  <c r="I37" i="30" s="1"/>
  <c r="I160" i="27" s="1"/>
  <c r="I145" i="20"/>
  <c r="I44" i="5"/>
  <c r="V58" i="7"/>
  <c r="I44" i="47" s="1"/>
  <c r="I45" i="30" s="1"/>
  <c r="I168" i="27" s="1"/>
  <c r="I153" i="20"/>
  <c r="I52" i="5"/>
  <c r="F117" i="20"/>
  <c r="F16" i="5"/>
  <c r="S22" i="7"/>
  <c r="F8" i="47" s="1"/>
  <c r="F9" i="30" s="1"/>
  <c r="F132" i="27" s="1"/>
  <c r="F125" i="20"/>
  <c r="F24" i="5"/>
  <c r="S30" i="7"/>
  <c r="F16" i="47" s="1"/>
  <c r="F17" i="30" s="1"/>
  <c r="F140" i="27" s="1"/>
  <c r="G133" i="20"/>
  <c r="G32" i="5"/>
  <c r="T38" i="7"/>
  <c r="G24" i="47" s="1"/>
  <c r="G25" i="30" s="1"/>
  <c r="G148" i="27" s="1"/>
  <c r="G15" i="5"/>
  <c r="G116" i="20"/>
  <c r="T21" i="7"/>
  <c r="G7" i="47" s="1"/>
  <c r="G124" i="20"/>
  <c r="G23" i="5"/>
  <c r="T29" i="7"/>
  <c r="G15" i="47" s="1"/>
  <c r="G16" i="30" s="1"/>
  <c r="G139" i="27" s="1"/>
  <c r="G132" i="20"/>
  <c r="G31" i="5"/>
  <c r="T37" i="7"/>
  <c r="G23" i="47" s="1"/>
  <c r="G24" i="30" s="1"/>
  <c r="G147" i="27" s="1"/>
  <c r="F140" i="20"/>
  <c r="S45" i="7"/>
  <c r="F31" i="47" s="1"/>
  <c r="F32" i="30" s="1"/>
  <c r="F155" i="27" s="1"/>
  <c r="F39" i="5"/>
  <c r="F47" i="5"/>
  <c r="F148" i="20"/>
  <c r="S53" i="7"/>
  <c r="F39" i="47" s="1"/>
  <c r="F40" i="30" s="1"/>
  <c r="F163" i="27" s="1"/>
  <c r="F156" i="20"/>
  <c r="S61" i="7"/>
  <c r="F47" i="47" s="1"/>
  <c r="F48" i="30" s="1"/>
  <c r="F171" i="27" s="1"/>
  <c r="F55" i="5"/>
  <c r="I15" i="5"/>
  <c r="I116" i="20"/>
  <c r="V21" i="7"/>
  <c r="I7" i="47" s="1"/>
  <c r="I124" i="20"/>
  <c r="I23" i="5"/>
  <c r="V29" i="7"/>
  <c r="I15" i="47" s="1"/>
  <c r="I16" i="30" s="1"/>
  <c r="I139" i="27" s="1"/>
  <c r="I31" i="5"/>
  <c r="I132" i="20"/>
  <c r="V37" i="7"/>
  <c r="I23" i="47" s="1"/>
  <c r="I24" i="30" s="1"/>
  <c r="I147" i="27" s="1"/>
  <c r="I115" i="20"/>
  <c r="N71" i="7"/>
  <c r="I14" i="5"/>
  <c r="N66" i="7"/>
  <c r="I61" i="5" s="1"/>
  <c r="I45" i="20" s="1"/>
  <c r="N73" i="7"/>
  <c r="N68" i="7"/>
  <c r="I60" i="5" s="1"/>
  <c r="I44" i="20" s="1"/>
  <c r="N67" i="7"/>
  <c r="I62" i="5" s="1"/>
  <c r="I46" i="20" s="1"/>
  <c r="N72" i="7"/>
  <c r="N69" i="7"/>
  <c r="N70" i="7"/>
  <c r="V20" i="7"/>
  <c r="I6" i="47" s="1"/>
  <c r="I119" i="20"/>
  <c r="I18" i="5"/>
  <c r="V24" i="7"/>
  <c r="I10" i="47" s="1"/>
  <c r="I11" i="30" s="1"/>
  <c r="I134" i="27" s="1"/>
  <c r="I123" i="20"/>
  <c r="I22" i="5"/>
  <c r="V28" i="7"/>
  <c r="I14" i="47" s="1"/>
  <c r="I15" i="30" s="1"/>
  <c r="I138" i="27" s="1"/>
  <c r="I26" i="5"/>
  <c r="I127" i="20"/>
  <c r="V32" i="7"/>
  <c r="I18" i="47" s="1"/>
  <c r="I19" i="30" s="1"/>
  <c r="I142" i="27" s="1"/>
  <c r="I131" i="20"/>
  <c r="I30" i="5"/>
  <c r="V36" i="7"/>
  <c r="I22" i="47" s="1"/>
  <c r="I23" i="30" s="1"/>
  <c r="I146" i="27" s="1"/>
  <c r="G135" i="20"/>
  <c r="G34" i="5"/>
  <c r="T40" i="7"/>
  <c r="G26" i="47" s="1"/>
  <c r="G27" i="30" s="1"/>
  <c r="G150" i="27" s="1"/>
  <c r="G139" i="20"/>
  <c r="G38" i="5"/>
  <c r="T44" i="7"/>
  <c r="G30" i="47" s="1"/>
  <c r="G31" i="30" s="1"/>
  <c r="G154" i="27" s="1"/>
  <c r="G147" i="20"/>
  <c r="G46" i="5"/>
  <c r="T52" i="7"/>
  <c r="G38" i="47" s="1"/>
  <c r="G39" i="30" s="1"/>
  <c r="G162" i="27" s="1"/>
  <c r="G155" i="20"/>
  <c r="G54" i="5"/>
  <c r="T60" i="7"/>
  <c r="G46" i="47" s="1"/>
  <c r="G47" i="30" s="1"/>
  <c r="G170" i="27" s="1"/>
  <c r="L68" i="7"/>
  <c r="G60" i="5" s="1"/>
  <c r="G44" i="20" s="1"/>
  <c r="G14" i="5"/>
  <c r="L72" i="7"/>
  <c r="G115" i="20"/>
  <c r="L71" i="7"/>
  <c r="L66" i="7"/>
  <c r="G61" i="5" s="1"/>
  <c r="G45" i="20" s="1"/>
  <c r="T20" i="7"/>
  <c r="G6" i="47" s="1"/>
  <c r="L69" i="7"/>
  <c r="L67" i="7"/>
  <c r="G62" i="5" s="1"/>
  <c r="G46" i="20" s="1"/>
  <c r="L70" i="7"/>
  <c r="G119" i="20"/>
  <c r="G18" i="5"/>
  <c r="T24" i="7"/>
  <c r="G10" i="47" s="1"/>
  <c r="G11" i="30" s="1"/>
  <c r="G134" i="27" s="1"/>
  <c r="G22" i="5"/>
  <c r="G123" i="20"/>
  <c r="T28" i="7"/>
  <c r="G14" i="47" s="1"/>
  <c r="G15" i="30" s="1"/>
  <c r="G138" i="27" s="1"/>
  <c r="G127" i="20"/>
  <c r="T32" i="7"/>
  <c r="G18" i="47" s="1"/>
  <c r="G19" i="30" s="1"/>
  <c r="G142" i="27" s="1"/>
  <c r="G26" i="5"/>
  <c r="G131" i="20"/>
  <c r="G30" i="5"/>
  <c r="T36" i="7"/>
  <c r="G22" i="47" s="1"/>
  <c r="G23" i="30" s="1"/>
  <c r="G146" i="27" s="1"/>
  <c r="G44" i="5"/>
  <c r="G145" i="20"/>
  <c r="T50" i="7"/>
  <c r="G36" i="47" s="1"/>
  <c r="G37" i="30" s="1"/>
  <c r="G160" i="27" s="1"/>
  <c r="G153" i="20"/>
  <c r="G52" i="5"/>
  <c r="T58" i="7"/>
  <c r="G44" i="47" s="1"/>
  <c r="G45" i="30" s="1"/>
  <c r="G168" i="27" s="1"/>
  <c r="F133" i="20"/>
  <c r="F32" i="5"/>
  <c r="S38" i="7"/>
  <c r="F24" i="47" s="1"/>
  <c r="F25" i="30" s="1"/>
  <c r="F148" i="27" s="1"/>
  <c r="F36" i="5"/>
  <c r="F137" i="20"/>
  <c r="S42" i="7"/>
  <c r="F28" i="47" s="1"/>
  <c r="F29" i="30" s="1"/>
  <c r="F152" i="27" s="1"/>
  <c r="F141" i="20"/>
  <c r="S46" i="7"/>
  <c r="F32" i="47" s="1"/>
  <c r="F33" i="30" s="1"/>
  <c r="F156" i="27" s="1"/>
  <c r="F40" i="5"/>
  <c r="F145" i="20"/>
  <c r="F44" i="5"/>
  <c r="S50" i="7"/>
  <c r="F36" i="47" s="1"/>
  <c r="F37" i="30" s="1"/>
  <c r="F160" i="27" s="1"/>
  <c r="F48" i="5"/>
  <c r="F149" i="20"/>
  <c r="S54" i="7"/>
  <c r="F40" i="47" s="1"/>
  <c r="F41" i="30" s="1"/>
  <c r="F164" i="27" s="1"/>
  <c r="F153" i="20"/>
  <c r="F52" i="5"/>
  <c r="S58" i="7"/>
  <c r="F44" i="47" s="1"/>
  <c r="F45" i="30" s="1"/>
  <c r="F168" i="27" s="1"/>
  <c r="F56" i="5"/>
  <c r="F157" i="20"/>
  <c r="S62" i="7"/>
  <c r="F48" i="47" s="1"/>
  <c r="F49" i="30" s="1"/>
  <c r="F172" i="27" s="1"/>
  <c r="I140" i="20"/>
  <c r="V45" i="7"/>
  <c r="I31" i="47" s="1"/>
  <c r="I32" i="30" s="1"/>
  <c r="I155" i="27" s="1"/>
  <c r="I39" i="5"/>
  <c r="I144" i="20"/>
  <c r="I43" i="5"/>
  <c r="V49" i="7"/>
  <c r="I35" i="47" s="1"/>
  <c r="I36" i="30" s="1"/>
  <c r="I159" i="27" s="1"/>
  <c r="I148" i="20"/>
  <c r="I47" i="5"/>
  <c r="V53" i="7"/>
  <c r="I39" i="47" s="1"/>
  <c r="I40" i="30" s="1"/>
  <c r="I163" i="27" s="1"/>
  <c r="I51" i="5"/>
  <c r="V57" i="7"/>
  <c r="I43" i="47" s="1"/>
  <c r="I44" i="30" s="1"/>
  <c r="I167" i="27" s="1"/>
  <c r="I152" i="20"/>
  <c r="I156" i="20"/>
  <c r="I55" i="5"/>
  <c r="V61" i="7"/>
  <c r="I47" i="47" s="1"/>
  <c r="I48" i="30" s="1"/>
  <c r="I171" i="27" s="1"/>
  <c r="I59" i="5"/>
  <c r="I160" i="20"/>
  <c r="V65" i="7"/>
  <c r="I51" i="47" s="1"/>
  <c r="I52" i="30" s="1"/>
  <c r="I175" i="27" s="1"/>
  <c r="G7" i="50" l="1"/>
  <c r="E7" i="34" s="1"/>
  <c r="F7" i="50"/>
  <c r="D7" i="34" s="1"/>
  <c r="G7" i="34"/>
  <c r="I231" i="27" s="1"/>
  <c r="H7" i="50"/>
  <c r="F7" i="34" s="1"/>
  <c r="H231" i="27" s="1"/>
  <c r="G52" i="12"/>
  <c r="G50" i="20" s="1"/>
  <c r="G50" i="28"/>
  <c r="I53" i="12"/>
  <c r="I51" i="20" s="1"/>
  <c r="I51" i="28"/>
  <c r="I52" i="12"/>
  <c r="I50" i="20" s="1"/>
  <c r="I50" i="28"/>
  <c r="G54" i="12"/>
  <c r="G52" i="20" s="1"/>
  <c r="G52" i="28"/>
  <c r="G53" i="12"/>
  <c r="G51" i="20" s="1"/>
  <c r="G51" i="28"/>
  <c r="I54" i="12"/>
  <c r="I52" i="20" s="1"/>
  <c r="I52" i="28"/>
  <c r="H54" i="12"/>
  <c r="H52" i="20" s="1"/>
  <c r="H52" i="28"/>
  <c r="F54" i="12"/>
  <c r="F52" i="20" s="1"/>
  <c r="F52" i="28"/>
  <c r="H53" i="12"/>
  <c r="H51" i="20" s="1"/>
  <c r="H51" i="28"/>
  <c r="F52" i="12"/>
  <c r="F50" i="20" s="1"/>
  <c r="F50" i="28"/>
  <c r="H52" i="12"/>
  <c r="H50" i="20" s="1"/>
  <c r="H50" i="28"/>
  <c r="F53" i="12"/>
  <c r="F51" i="20" s="1"/>
  <c r="F51" i="28"/>
  <c r="I8" i="30"/>
  <c r="I131" i="27" s="1"/>
  <c r="I7" i="33"/>
  <c r="I214" i="27" s="1"/>
  <c r="I31" i="49"/>
  <c r="I27" i="49"/>
  <c r="I24" i="49"/>
  <c r="I24" i="33" s="1"/>
  <c r="I70" i="27" s="1"/>
  <c r="I28" i="49"/>
  <c r="I25" i="49"/>
  <c r="I25" i="33" s="1"/>
  <c r="I71" i="27" s="1"/>
  <c r="I29" i="49"/>
  <c r="I26" i="49"/>
  <c r="I26" i="33" s="1"/>
  <c r="I69" i="27" s="1"/>
  <c r="I30" i="49"/>
  <c r="I61" i="46"/>
  <c r="I7" i="31"/>
  <c r="I83" i="27" s="1"/>
  <c r="I56" i="46"/>
  <c r="I56" i="31" s="1"/>
  <c r="I51" i="27" s="1"/>
  <c r="I60" i="46"/>
  <c r="I57" i="46"/>
  <c r="I54" i="46"/>
  <c r="I54" i="31" s="1"/>
  <c r="I52" i="27" s="1"/>
  <c r="I58" i="46"/>
  <c r="I55" i="46"/>
  <c r="I55" i="31" s="1"/>
  <c r="I53" i="27" s="1"/>
  <c r="I59" i="46"/>
  <c r="I7" i="30"/>
  <c r="I130" i="27" s="1"/>
  <c r="I52" i="47"/>
  <c r="I54" i="47" s="1"/>
  <c r="I55" i="30" s="1"/>
  <c r="I57" i="27" s="1"/>
  <c r="I53" i="47"/>
  <c r="I54" i="30" s="1"/>
  <c r="I59" i="27" s="1"/>
  <c r="G7" i="30"/>
  <c r="G130" i="27" s="1"/>
  <c r="G52" i="47"/>
  <c r="G58" i="47" s="1"/>
  <c r="G53" i="47"/>
  <c r="G54" i="30" s="1"/>
  <c r="G59" i="27" s="1"/>
  <c r="G8" i="30"/>
  <c r="G131" i="27" s="1"/>
  <c r="G7" i="33"/>
  <c r="G214" i="27" s="1"/>
  <c r="G30" i="49"/>
  <c r="G24" i="49"/>
  <c r="G24" i="33" s="1"/>
  <c r="G70" i="27" s="1"/>
  <c r="G28" i="49"/>
  <c r="G26" i="49"/>
  <c r="G26" i="33" s="1"/>
  <c r="G69" i="27" s="1"/>
  <c r="G27" i="49"/>
  <c r="G31" i="49"/>
  <c r="G25" i="49"/>
  <c r="G25" i="33" s="1"/>
  <c r="G71" i="27" s="1"/>
  <c r="G29" i="49"/>
  <c r="G8" i="33"/>
  <c r="G215" i="27" s="1"/>
  <c r="G7" i="31"/>
  <c r="G83" i="27" s="1"/>
  <c r="G55" i="46"/>
  <c r="G55" i="31" s="1"/>
  <c r="G53" i="27" s="1"/>
  <c r="G59" i="46"/>
  <c r="G56" i="46"/>
  <c r="G56" i="31" s="1"/>
  <c r="G51" i="27" s="1"/>
  <c r="G60" i="46"/>
  <c r="G61" i="46"/>
  <c r="G57" i="46"/>
  <c r="G54" i="46"/>
  <c r="G54" i="31" s="1"/>
  <c r="G52" i="27" s="1"/>
  <c r="G58" i="46"/>
  <c r="H8" i="30"/>
  <c r="H131" i="27" s="1"/>
  <c r="H53" i="47"/>
  <c r="H54" i="30" s="1"/>
  <c r="H59" i="27" s="1"/>
  <c r="H7" i="30"/>
  <c r="H130" i="27" s="1"/>
  <c r="H52" i="47"/>
  <c r="H57" i="47" s="1"/>
  <c r="H7" i="33"/>
  <c r="H214" i="27" s="1"/>
  <c r="H29" i="49"/>
  <c r="H30" i="49"/>
  <c r="H27" i="49"/>
  <c r="H24" i="49"/>
  <c r="H24" i="33" s="1"/>
  <c r="H70" i="27" s="1"/>
  <c r="H26" i="49"/>
  <c r="H26" i="33" s="1"/>
  <c r="H69" i="27" s="1"/>
  <c r="H25" i="49"/>
  <c r="H25" i="33" s="1"/>
  <c r="H71" i="27" s="1"/>
  <c r="H31" i="49"/>
  <c r="H28" i="49"/>
  <c r="H7" i="31"/>
  <c r="H83" i="27" s="1"/>
  <c r="H61" i="46"/>
  <c r="H55" i="46"/>
  <c r="H55" i="31" s="1"/>
  <c r="H53" i="27" s="1"/>
  <c r="H59" i="46"/>
  <c r="H56" i="46"/>
  <c r="H56" i="31" s="1"/>
  <c r="H51" i="27" s="1"/>
  <c r="H60" i="46"/>
  <c r="H57" i="46"/>
  <c r="H54" i="46"/>
  <c r="H54" i="31" s="1"/>
  <c r="H52" i="27" s="1"/>
  <c r="H58" i="46"/>
  <c r="F61" i="46"/>
  <c r="F7" i="31"/>
  <c r="F83" i="27" s="1"/>
  <c r="F57" i="46"/>
  <c r="F54" i="46"/>
  <c r="F54" i="31" s="1"/>
  <c r="F52" i="27" s="1"/>
  <c r="F58" i="46"/>
  <c r="F55" i="46"/>
  <c r="F55" i="31" s="1"/>
  <c r="F53" i="27" s="1"/>
  <c r="F59" i="46"/>
  <c r="F56" i="46"/>
  <c r="F56" i="31" s="1"/>
  <c r="F51" i="27" s="1"/>
  <c r="F60" i="46"/>
  <c r="F52" i="48"/>
  <c r="F7" i="29"/>
  <c r="F176" i="27" s="1"/>
  <c r="F46" i="48"/>
  <c r="F46" i="29" s="1"/>
  <c r="F65" i="27" s="1"/>
  <c r="F50" i="48"/>
  <c r="F47" i="48"/>
  <c r="F47" i="29" s="1"/>
  <c r="F63" i="27" s="1"/>
  <c r="F51" i="48"/>
  <c r="F48" i="48"/>
  <c r="F45" i="48"/>
  <c r="F45" i="29" s="1"/>
  <c r="F64" i="27" s="1"/>
  <c r="F49" i="48"/>
  <c r="F53" i="47"/>
  <c r="F54" i="30" s="1"/>
  <c r="F59" i="27" s="1"/>
  <c r="F7" i="30"/>
  <c r="F130" i="27" s="1"/>
  <c r="F52" i="47"/>
  <c r="F58" i="47" s="1"/>
  <c r="F29" i="49"/>
  <c r="F26" i="49"/>
  <c r="F26" i="33" s="1"/>
  <c r="F69" i="27" s="1"/>
  <c r="F27" i="49"/>
  <c r="F24" i="49"/>
  <c r="F24" i="33" s="1"/>
  <c r="F70" i="27" s="1"/>
  <c r="F7" i="33"/>
  <c r="F214" i="27" s="1"/>
  <c r="F30" i="49"/>
  <c r="F28" i="49"/>
  <c r="F31" i="49"/>
  <c r="F25" i="49"/>
  <c r="F25" i="33" s="1"/>
  <c r="F71" i="27" s="1"/>
  <c r="F8" i="30"/>
  <c r="F131" i="27" s="1"/>
  <c r="I306" i="20"/>
  <c r="M52" i="5"/>
  <c r="M44" i="5"/>
  <c r="I298" i="20"/>
  <c r="H329" i="20"/>
  <c r="L29" i="12"/>
  <c r="H316" i="20"/>
  <c r="L16" i="12"/>
  <c r="L22" i="13"/>
  <c r="H360" i="20"/>
  <c r="I365" i="20"/>
  <c r="M27" i="13"/>
  <c r="M19" i="13"/>
  <c r="I357" i="20"/>
  <c r="M15" i="13"/>
  <c r="I353" i="20"/>
  <c r="K18" i="13"/>
  <c r="G356" i="20"/>
  <c r="K28" i="13"/>
  <c r="G366" i="20"/>
  <c r="I358" i="20"/>
  <c r="M20" i="13"/>
  <c r="F367" i="20"/>
  <c r="J29" i="13"/>
  <c r="F308" i="20"/>
  <c r="J54" i="5"/>
  <c r="F304" i="20"/>
  <c r="J50" i="5"/>
  <c r="F300" i="20"/>
  <c r="J46" i="5"/>
  <c r="K59" i="5"/>
  <c r="G313" i="20"/>
  <c r="G309" i="20"/>
  <c r="K55" i="5"/>
  <c r="K51" i="5"/>
  <c r="G305" i="20"/>
  <c r="G301" i="20"/>
  <c r="K47" i="5"/>
  <c r="K43" i="5"/>
  <c r="G297" i="20"/>
  <c r="L25" i="5"/>
  <c r="H279" i="20"/>
  <c r="L17" i="5"/>
  <c r="H271" i="20"/>
  <c r="H313" i="20"/>
  <c r="L59" i="5"/>
  <c r="H305" i="20"/>
  <c r="L51" i="5"/>
  <c r="H297" i="20"/>
  <c r="L43" i="5"/>
  <c r="K37" i="5"/>
  <c r="G291" i="20"/>
  <c r="G287" i="20"/>
  <c r="K33" i="5"/>
  <c r="F283" i="20"/>
  <c r="J29" i="5"/>
  <c r="J30" i="5"/>
  <c r="F284" i="20"/>
  <c r="J22" i="5"/>
  <c r="F276" i="20"/>
  <c r="S72" i="7"/>
  <c r="S67" i="7"/>
  <c r="J62" i="5" s="1"/>
  <c r="J46" i="20" s="1"/>
  <c r="S69" i="7"/>
  <c r="S70" i="7"/>
  <c r="S66" i="7"/>
  <c r="J61" i="5" s="1"/>
  <c r="J45" i="20" s="1"/>
  <c r="F268" i="20"/>
  <c r="S71" i="7"/>
  <c r="S73" i="7"/>
  <c r="S68" i="7"/>
  <c r="J60" i="5" s="1"/>
  <c r="J44" i="20" s="1"/>
  <c r="J14" i="5"/>
  <c r="F307" i="20"/>
  <c r="J53" i="5"/>
  <c r="F299" i="20"/>
  <c r="J45" i="5"/>
  <c r="H291" i="20"/>
  <c r="L37" i="5"/>
  <c r="M29" i="5"/>
  <c r="I283" i="20"/>
  <c r="I275" i="20"/>
  <c r="M21" i="5"/>
  <c r="M58" i="5"/>
  <c r="I312" i="20"/>
  <c r="M50" i="5"/>
  <c r="I304" i="20"/>
  <c r="M42" i="5"/>
  <c r="I296" i="20"/>
  <c r="M34" i="5"/>
  <c r="I288" i="20"/>
  <c r="L26" i="5"/>
  <c r="H280" i="20"/>
  <c r="L55" i="4"/>
  <c r="H262" i="20"/>
  <c r="H258" i="20"/>
  <c r="L51" i="4"/>
  <c r="L47" i="4"/>
  <c r="H254" i="20"/>
  <c r="J59" i="4"/>
  <c r="F266" i="20"/>
  <c r="I262" i="20"/>
  <c r="M55" i="4"/>
  <c r="I254" i="20"/>
  <c r="M47" i="4"/>
  <c r="I246" i="20"/>
  <c r="M39" i="4"/>
  <c r="F259" i="20"/>
  <c r="J52" i="4"/>
  <c r="F251" i="20"/>
  <c r="J44" i="4"/>
  <c r="F243" i="20"/>
  <c r="J36" i="4"/>
  <c r="L30" i="4"/>
  <c r="H237" i="20"/>
  <c r="L26" i="4"/>
  <c r="H233" i="20"/>
  <c r="H229" i="20"/>
  <c r="L22" i="4"/>
  <c r="H225" i="20"/>
  <c r="L18" i="4"/>
  <c r="K53" i="4"/>
  <c r="G260" i="20"/>
  <c r="K45" i="4"/>
  <c r="G252" i="20"/>
  <c r="K37" i="4"/>
  <c r="G244" i="20"/>
  <c r="G230" i="20"/>
  <c r="K23" i="4"/>
  <c r="K19" i="4"/>
  <c r="G226" i="20"/>
  <c r="K15" i="4"/>
  <c r="G222" i="20"/>
  <c r="G258" i="20"/>
  <c r="K51" i="4"/>
  <c r="L16" i="4"/>
  <c r="H223" i="20"/>
  <c r="K47" i="4"/>
  <c r="G254" i="20"/>
  <c r="I238" i="20"/>
  <c r="M31" i="4"/>
  <c r="I230" i="20"/>
  <c r="M23" i="4"/>
  <c r="I342" i="20"/>
  <c r="M42" i="12"/>
  <c r="M34" i="12"/>
  <c r="I334" i="20"/>
  <c r="I330" i="20"/>
  <c r="M30" i="12"/>
  <c r="I326" i="20"/>
  <c r="M26" i="12"/>
  <c r="I322" i="20"/>
  <c r="M22" i="12"/>
  <c r="I318" i="20"/>
  <c r="M18" i="12"/>
  <c r="M14" i="12"/>
  <c r="I314" i="20"/>
  <c r="V61" i="14"/>
  <c r="V59" i="14"/>
  <c r="V58" i="14"/>
  <c r="V64" i="14"/>
  <c r="V63" i="14"/>
  <c r="V60" i="14"/>
  <c r="V62" i="14"/>
  <c r="V65" i="14"/>
  <c r="I348" i="20"/>
  <c r="M48" i="12"/>
  <c r="G333" i="20"/>
  <c r="K33" i="12"/>
  <c r="K17" i="12"/>
  <c r="G317" i="20"/>
  <c r="G347" i="20"/>
  <c r="K47" i="12"/>
  <c r="K39" i="12"/>
  <c r="G339" i="20"/>
  <c r="G331" i="20"/>
  <c r="K31" i="12"/>
  <c r="G323" i="20"/>
  <c r="K23" i="12"/>
  <c r="G315" i="20"/>
  <c r="K15" i="12"/>
  <c r="J36" i="12"/>
  <c r="F336" i="20"/>
  <c r="I351" i="20"/>
  <c r="M51" i="12"/>
  <c r="I335" i="20"/>
  <c r="M35" i="12"/>
  <c r="I14" i="26"/>
  <c r="K61" i="20" s="1"/>
  <c r="G369" i="20"/>
  <c r="I367" i="20"/>
  <c r="M29" i="13"/>
  <c r="F360" i="20"/>
  <c r="J22" i="13"/>
  <c r="L15" i="13"/>
  <c r="H353" i="20"/>
  <c r="I274" i="20"/>
  <c r="M20" i="5"/>
  <c r="I270" i="20"/>
  <c r="M16" i="5"/>
  <c r="K42" i="5"/>
  <c r="G296" i="20"/>
  <c r="K27" i="5"/>
  <c r="G281" i="20"/>
  <c r="I265" i="20"/>
  <c r="M58" i="4"/>
  <c r="G237" i="20"/>
  <c r="K30" i="4"/>
  <c r="S70" i="6"/>
  <c r="S69" i="6"/>
  <c r="J61" i="4" s="1"/>
  <c r="J38" i="20" s="1"/>
  <c r="S74" i="6"/>
  <c r="S73" i="6"/>
  <c r="F221" i="20"/>
  <c r="S72" i="6"/>
  <c r="S71" i="6"/>
  <c r="S67" i="6"/>
  <c r="J62" i="4" s="1"/>
  <c r="J39" i="20" s="1"/>
  <c r="J14" i="4"/>
  <c r="S68" i="6"/>
  <c r="J63" i="4" s="1"/>
  <c r="J40" i="20" s="1"/>
  <c r="I228" i="20"/>
  <c r="M21" i="4"/>
  <c r="I225" i="20"/>
  <c r="M18" i="4"/>
  <c r="L30" i="12"/>
  <c r="H330" i="20"/>
  <c r="K16" i="13"/>
  <c r="G354" i="20"/>
  <c r="I286" i="20"/>
  <c r="M32" i="5"/>
  <c r="I221" i="20"/>
  <c r="M14" i="4"/>
  <c r="V71" i="6"/>
  <c r="V70" i="6"/>
  <c r="V68" i="6"/>
  <c r="M63" i="4" s="1"/>
  <c r="M40" i="20" s="1"/>
  <c r="V69" i="6"/>
  <c r="M61" i="4" s="1"/>
  <c r="M38" i="20" s="1"/>
  <c r="V74" i="6"/>
  <c r="V67" i="6"/>
  <c r="M62" i="4" s="1"/>
  <c r="M39" i="20" s="1"/>
  <c r="V72" i="6"/>
  <c r="V73" i="6"/>
  <c r="K20" i="12"/>
  <c r="G320" i="20"/>
  <c r="G338" i="20"/>
  <c r="K38" i="12"/>
  <c r="G322" i="20"/>
  <c r="K22" i="12"/>
  <c r="K45" i="12"/>
  <c r="G345" i="20"/>
  <c r="K37" i="12"/>
  <c r="G337" i="20"/>
  <c r="K29" i="12"/>
  <c r="G329" i="20"/>
  <c r="G365" i="20"/>
  <c r="K27" i="13"/>
  <c r="G361" i="20"/>
  <c r="K23" i="13"/>
  <c r="K19" i="13"/>
  <c r="G357" i="20"/>
  <c r="G353" i="20"/>
  <c r="K15" i="13"/>
  <c r="H362" i="20"/>
  <c r="L24" i="13"/>
  <c r="L20" i="13"/>
  <c r="H358" i="20"/>
  <c r="H354" i="20"/>
  <c r="L16" i="13"/>
  <c r="H365" i="20"/>
  <c r="L27" i="13"/>
  <c r="L21" i="13"/>
  <c r="H359" i="20"/>
  <c r="I360" i="20"/>
  <c r="M22" i="13"/>
  <c r="F361" i="20"/>
  <c r="J23" i="13"/>
  <c r="J15" i="13"/>
  <c r="F353" i="20"/>
  <c r="I297" i="20"/>
  <c r="M43" i="5"/>
  <c r="J56" i="5"/>
  <c r="F310" i="20"/>
  <c r="J48" i="5"/>
  <c r="F302" i="20"/>
  <c r="F298" i="20"/>
  <c r="J44" i="5"/>
  <c r="F290" i="20"/>
  <c r="J36" i="5"/>
  <c r="G306" i="20"/>
  <c r="K52" i="5"/>
  <c r="G298" i="20"/>
  <c r="K44" i="5"/>
  <c r="K22" i="5"/>
  <c r="G276" i="20"/>
  <c r="G272" i="20"/>
  <c r="K18" i="5"/>
  <c r="T69" i="7"/>
  <c r="K14" i="5"/>
  <c r="T73" i="7"/>
  <c r="T70" i="7"/>
  <c r="T68" i="7"/>
  <c r="K60" i="5" s="1"/>
  <c r="K44" i="20" s="1"/>
  <c r="T71" i="7"/>
  <c r="T72" i="7"/>
  <c r="T66" i="7"/>
  <c r="K61" i="5" s="1"/>
  <c r="K45" i="20" s="1"/>
  <c r="G268" i="20"/>
  <c r="T67" i="7"/>
  <c r="K62" i="5" s="1"/>
  <c r="K46" i="20" s="1"/>
  <c r="K54" i="5"/>
  <c r="G308" i="20"/>
  <c r="G292" i="20"/>
  <c r="K38" i="5"/>
  <c r="M30" i="5"/>
  <c r="I284" i="20"/>
  <c r="M26" i="5"/>
  <c r="I280" i="20"/>
  <c r="I276" i="20"/>
  <c r="M22" i="5"/>
  <c r="M18" i="5"/>
  <c r="I272" i="20"/>
  <c r="V71" i="7"/>
  <c r="V68" i="7"/>
  <c r="M60" i="5" s="1"/>
  <c r="M44" i="20" s="1"/>
  <c r="V66" i="7"/>
  <c r="M61" i="5" s="1"/>
  <c r="M45" i="20" s="1"/>
  <c r="V67" i="7"/>
  <c r="M62" i="5" s="1"/>
  <c r="M46" i="20" s="1"/>
  <c r="M14" i="5"/>
  <c r="V73" i="7"/>
  <c r="V72" i="7"/>
  <c r="I268" i="20"/>
  <c r="V70" i="7"/>
  <c r="V69" i="7"/>
  <c r="I285" i="20"/>
  <c r="M31" i="5"/>
  <c r="I277" i="20"/>
  <c r="M23" i="5"/>
  <c r="I269" i="20"/>
  <c r="M15" i="5"/>
  <c r="J47" i="5"/>
  <c r="F301" i="20"/>
  <c r="K15" i="5"/>
  <c r="G269" i="20"/>
  <c r="K32" i="5"/>
  <c r="G286" i="20"/>
  <c r="J16" i="5"/>
  <c r="F270" i="20"/>
  <c r="G283" i="20"/>
  <c r="K29" i="5"/>
  <c r="K21" i="5"/>
  <c r="G275" i="20"/>
  <c r="G267" i="20"/>
  <c r="K60" i="4"/>
  <c r="K56" i="4"/>
  <c r="G263" i="20"/>
  <c r="K52" i="4"/>
  <c r="G259" i="20"/>
  <c r="G255" i="20"/>
  <c r="K48" i="4"/>
  <c r="G251" i="20"/>
  <c r="K44" i="4"/>
  <c r="K40" i="4"/>
  <c r="G247" i="20"/>
  <c r="K36" i="4"/>
  <c r="G243" i="20"/>
  <c r="I267" i="20"/>
  <c r="M60" i="4"/>
  <c r="I263" i="20"/>
  <c r="M56" i="4"/>
  <c r="I255" i="20"/>
  <c r="M48" i="4"/>
  <c r="M44" i="4"/>
  <c r="I251" i="20"/>
  <c r="I247" i="20"/>
  <c r="M40" i="4"/>
  <c r="M32" i="4"/>
  <c r="I239" i="20"/>
  <c r="I231" i="20"/>
  <c r="M24" i="4"/>
  <c r="I227" i="20"/>
  <c r="M20" i="4"/>
  <c r="I223" i="20"/>
  <c r="M16" i="4"/>
  <c r="J50" i="4"/>
  <c r="F257" i="20"/>
  <c r="I244" i="20"/>
  <c r="M37" i="4"/>
  <c r="H261" i="20"/>
  <c r="L54" i="4"/>
  <c r="L46" i="4"/>
  <c r="H253" i="20"/>
  <c r="H245" i="20"/>
  <c r="L38" i="4"/>
  <c r="J20" i="4"/>
  <c r="F227" i="20"/>
  <c r="H263" i="20"/>
  <c r="L56" i="4"/>
  <c r="H247" i="20"/>
  <c r="L40" i="4"/>
  <c r="L28" i="4"/>
  <c r="H235" i="20"/>
  <c r="M25" i="4"/>
  <c r="I232" i="20"/>
  <c r="L51" i="12"/>
  <c r="H351" i="20"/>
  <c r="H347" i="20"/>
  <c r="L47" i="12"/>
  <c r="L43" i="12"/>
  <c r="H343" i="20"/>
  <c r="H339" i="20"/>
  <c r="L39" i="12"/>
  <c r="L35" i="12"/>
  <c r="H335" i="20"/>
  <c r="L31" i="12"/>
  <c r="H331" i="20"/>
  <c r="L27" i="12"/>
  <c r="H327" i="20"/>
  <c r="L23" i="12"/>
  <c r="H323" i="20"/>
  <c r="L15" i="12"/>
  <c r="H315" i="20"/>
  <c r="L49" i="12"/>
  <c r="H349" i="20"/>
  <c r="H341" i="20"/>
  <c r="L41" i="12"/>
  <c r="H321" i="20"/>
  <c r="L21" i="12"/>
  <c r="L50" i="12"/>
  <c r="H350" i="20"/>
  <c r="L42" i="12"/>
  <c r="H342" i="20"/>
  <c r="L26" i="12"/>
  <c r="H326" i="20"/>
  <c r="H340" i="20"/>
  <c r="L40" i="12"/>
  <c r="H324" i="20"/>
  <c r="L24" i="12"/>
  <c r="J46" i="12"/>
  <c r="F346" i="20"/>
  <c r="F338" i="20"/>
  <c r="J38" i="12"/>
  <c r="F330" i="20"/>
  <c r="J30" i="12"/>
  <c r="J22" i="12"/>
  <c r="F322" i="20"/>
  <c r="I337" i="20"/>
  <c r="M37" i="12"/>
  <c r="M29" i="12"/>
  <c r="I329" i="20"/>
  <c r="I321" i="20"/>
  <c r="M21" i="12"/>
  <c r="L18" i="13"/>
  <c r="H356" i="20"/>
  <c r="M28" i="13"/>
  <c r="I366" i="20"/>
  <c r="J21" i="13"/>
  <c r="F359" i="20"/>
  <c r="F312" i="20"/>
  <c r="J58" i="5"/>
  <c r="J42" i="5"/>
  <c r="F296" i="20"/>
  <c r="L49" i="5"/>
  <c r="H303" i="20"/>
  <c r="H295" i="20"/>
  <c r="L41" i="5"/>
  <c r="L29" i="5"/>
  <c r="H283" i="20"/>
  <c r="J25" i="5"/>
  <c r="F279" i="20"/>
  <c r="F275" i="20"/>
  <c r="J21" i="5"/>
  <c r="J17" i="5"/>
  <c r="F271" i="20"/>
  <c r="J38" i="5"/>
  <c r="F292" i="20"/>
  <c r="H272" i="20"/>
  <c r="L18" i="5"/>
  <c r="H246" i="20"/>
  <c r="L39" i="4"/>
  <c r="J51" i="4"/>
  <c r="F258" i="20"/>
  <c r="F267" i="20"/>
  <c r="J60" i="4"/>
  <c r="K31" i="4"/>
  <c r="G238" i="20"/>
  <c r="G242" i="20"/>
  <c r="K35" i="4"/>
  <c r="I222" i="20"/>
  <c r="M15" i="4"/>
  <c r="M50" i="12"/>
  <c r="I350" i="20"/>
  <c r="M46" i="12"/>
  <c r="I346" i="20"/>
  <c r="I338" i="20"/>
  <c r="M38" i="12"/>
  <c r="I344" i="20"/>
  <c r="M44" i="12"/>
  <c r="I336" i="20"/>
  <c r="M36" i="12"/>
  <c r="I332" i="20"/>
  <c r="M32" i="12"/>
  <c r="I328" i="20"/>
  <c r="M28" i="12"/>
  <c r="I320" i="20"/>
  <c r="M20" i="12"/>
  <c r="I316" i="20"/>
  <c r="M16" i="12"/>
  <c r="G349" i="20"/>
  <c r="K49" i="12"/>
  <c r="F364" i="20"/>
  <c r="J26" i="13"/>
  <c r="I356" i="20"/>
  <c r="M18" i="13"/>
  <c r="I282" i="20"/>
  <c r="M28" i="5"/>
  <c r="I310" i="20"/>
  <c r="M56" i="5"/>
  <c r="I302" i="20"/>
  <c r="M48" i="5"/>
  <c r="I294" i="20"/>
  <c r="M40" i="5"/>
  <c r="H267" i="20"/>
  <c r="L60" i="4"/>
  <c r="J37" i="12"/>
  <c r="F337" i="20"/>
  <c r="F329" i="20"/>
  <c r="J29" i="12"/>
  <c r="J25" i="12"/>
  <c r="F325" i="20"/>
  <c r="F366" i="20"/>
  <c r="J28" i="13"/>
  <c r="F362" i="20"/>
  <c r="J24" i="13"/>
  <c r="F358" i="20"/>
  <c r="J20" i="13"/>
  <c r="J16" i="13"/>
  <c r="F354" i="20"/>
  <c r="K29" i="13"/>
  <c r="G367" i="20"/>
  <c r="G363" i="20"/>
  <c r="K25" i="13"/>
  <c r="G355" i="20"/>
  <c r="K17" i="13"/>
  <c r="G368" i="20"/>
  <c r="K30" i="13"/>
  <c r="G360" i="20"/>
  <c r="K22" i="13"/>
  <c r="T41" i="15"/>
  <c r="T37" i="15"/>
  <c r="K32" i="13" s="1"/>
  <c r="K57" i="20" s="1"/>
  <c r="T43" i="15"/>
  <c r="T39" i="15"/>
  <c r="K31" i="13" s="1"/>
  <c r="K56" i="20" s="1"/>
  <c r="G352" i="20"/>
  <c r="T42" i="15"/>
  <c r="T40" i="15"/>
  <c r="T38" i="15"/>
  <c r="K33" i="13" s="1"/>
  <c r="K58" i="20" s="1"/>
  <c r="T44" i="15"/>
  <c r="K14" i="13"/>
  <c r="G362" i="20"/>
  <c r="K24" i="13"/>
  <c r="M16" i="13"/>
  <c r="I354" i="20"/>
  <c r="F363" i="20"/>
  <c r="J25" i="13"/>
  <c r="M57" i="5"/>
  <c r="I311" i="20"/>
  <c r="M49" i="5"/>
  <c r="I303" i="20"/>
  <c r="I299" i="20"/>
  <c r="M45" i="5"/>
  <c r="M41" i="5"/>
  <c r="I295" i="20"/>
  <c r="M37" i="5"/>
  <c r="I291" i="20"/>
  <c r="M33" i="5"/>
  <c r="I287" i="20"/>
  <c r="L45" i="5"/>
  <c r="H299" i="20"/>
  <c r="J27" i="5"/>
  <c r="F281" i="20"/>
  <c r="F277" i="20"/>
  <c r="J23" i="5"/>
  <c r="L55" i="5"/>
  <c r="H309" i="20"/>
  <c r="L47" i="5"/>
  <c r="H301" i="20"/>
  <c r="L39" i="5"/>
  <c r="H293" i="20"/>
  <c r="H289" i="20"/>
  <c r="L35" i="5"/>
  <c r="L31" i="5"/>
  <c r="H285" i="20"/>
  <c r="L27" i="5"/>
  <c r="H281" i="20"/>
  <c r="L23" i="5"/>
  <c r="H277" i="20"/>
  <c r="L15" i="5"/>
  <c r="H269" i="20"/>
  <c r="F280" i="20"/>
  <c r="J26" i="5"/>
  <c r="J57" i="5"/>
  <c r="F311" i="20"/>
  <c r="J49" i="5"/>
  <c r="F303" i="20"/>
  <c r="J41" i="5"/>
  <c r="F295" i="20"/>
  <c r="H270" i="20"/>
  <c r="L16" i="5"/>
  <c r="I279" i="20"/>
  <c r="M25" i="5"/>
  <c r="M17" i="5"/>
  <c r="I271" i="20"/>
  <c r="M54" i="5"/>
  <c r="I308" i="20"/>
  <c r="M46" i="5"/>
  <c r="I300" i="20"/>
  <c r="M38" i="5"/>
  <c r="I292" i="20"/>
  <c r="L30" i="5"/>
  <c r="H284" i="20"/>
  <c r="L22" i="5"/>
  <c r="H276" i="20"/>
  <c r="U72" i="7"/>
  <c r="U68" i="7"/>
  <c r="L60" i="5" s="1"/>
  <c r="L44" i="20" s="1"/>
  <c r="L14" i="5"/>
  <c r="U70" i="7"/>
  <c r="U66" i="7"/>
  <c r="L61" i="5" s="1"/>
  <c r="L45" i="20" s="1"/>
  <c r="U73" i="7"/>
  <c r="H268" i="20"/>
  <c r="U69" i="7"/>
  <c r="U67" i="7"/>
  <c r="L62" i="5" s="1"/>
  <c r="L46" i="20" s="1"/>
  <c r="U71" i="7"/>
  <c r="J53" i="4"/>
  <c r="F260" i="20"/>
  <c r="F244" i="20"/>
  <c r="J37" i="4"/>
  <c r="H264" i="20"/>
  <c r="L57" i="4"/>
  <c r="H260" i="20"/>
  <c r="L53" i="4"/>
  <c r="L49" i="4"/>
  <c r="H256" i="20"/>
  <c r="L45" i="4"/>
  <c r="H252" i="20"/>
  <c r="L41" i="4"/>
  <c r="H248" i="20"/>
  <c r="L37" i="4"/>
  <c r="H244" i="20"/>
  <c r="H240" i="20"/>
  <c r="L33" i="4"/>
  <c r="H236" i="20"/>
  <c r="L29" i="4"/>
  <c r="H232" i="20"/>
  <c r="L25" i="4"/>
  <c r="H228" i="20"/>
  <c r="L21" i="4"/>
  <c r="L17" i="4"/>
  <c r="H224" i="20"/>
  <c r="M59" i="4"/>
  <c r="I266" i="20"/>
  <c r="M51" i="4"/>
  <c r="I258" i="20"/>
  <c r="M43" i="4"/>
  <c r="I250" i="20"/>
  <c r="M35" i="4"/>
  <c r="I242" i="20"/>
  <c r="F263" i="20"/>
  <c r="J56" i="4"/>
  <c r="K32" i="4"/>
  <c r="G239" i="20"/>
  <c r="K28" i="4"/>
  <c r="G235" i="20"/>
  <c r="G231" i="20"/>
  <c r="K24" i="4"/>
  <c r="G227" i="20"/>
  <c r="K20" i="4"/>
  <c r="K16" i="4"/>
  <c r="G223" i="20"/>
  <c r="G264" i="20"/>
  <c r="K57" i="4"/>
  <c r="G256" i="20"/>
  <c r="K49" i="4"/>
  <c r="J29" i="4"/>
  <c r="F236" i="20"/>
  <c r="J21" i="4"/>
  <c r="F228" i="20"/>
  <c r="K59" i="4"/>
  <c r="G266" i="20"/>
  <c r="G262" i="20"/>
  <c r="K55" i="4"/>
  <c r="G246" i="20"/>
  <c r="K39" i="4"/>
  <c r="M27" i="4"/>
  <c r="I234" i="20"/>
  <c r="M19" i="4"/>
  <c r="I226" i="20"/>
  <c r="G348" i="20"/>
  <c r="K48" i="12"/>
  <c r="G340" i="20"/>
  <c r="K40" i="12"/>
  <c r="G336" i="20"/>
  <c r="K36" i="12"/>
  <c r="K32" i="12"/>
  <c r="G332" i="20"/>
  <c r="G328" i="20"/>
  <c r="K28" i="12"/>
  <c r="K24" i="12"/>
  <c r="G324" i="20"/>
  <c r="G316" i="20"/>
  <c r="K16" i="12"/>
  <c r="G342" i="20"/>
  <c r="K42" i="12"/>
  <c r="K30" i="12"/>
  <c r="G330" i="20"/>
  <c r="K26" i="12"/>
  <c r="G326" i="20"/>
  <c r="G318" i="20"/>
  <c r="K18" i="12"/>
  <c r="K51" i="12"/>
  <c r="G351" i="20"/>
  <c r="K43" i="12"/>
  <c r="G343" i="20"/>
  <c r="G335" i="20"/>
  <c r="K35" i="12"/>
  <c r="K27" i="12"/>
  <c r="G327" i="20"/>
  <c r="G319" i="20"/>
  <c r="K19" i="12"/>
  <c r="J48" i="12"/>
  <c r="F348" i="20"/>
  <c r="J40" i="12"/>
  <c r="F340" i="20"/>
  <c r="J32" i="12"/>
  <c r="F332" i="20"/>
  <c r="J24" i="12"/>
  <c r="F324" i="20"/>
  <c r="M47" i="12"/>
  <c r="I347" i="20"/>
  <c r="M31" i="12"/>
  <c r="I331" i="20"/>
  <c r="I323" i="20"/>
  <c r="M23" i="12"/>
  <c r="I315" i="20"/>
  <c r="M15" i="12"/>
  <c r="J14" i="26"/>
  <c r="L61" i="20" s="1"/>
  <c r="H369" i="20"/>
  <c r="H366" i="20"/>
  <c r="L28" i="13"/>
  <c r="H357" i="20"/>
  <c r="L19" i="13"/>
  <c r="M59" i="5"/>
  <c r="I313" i="20"/>
  <c r="I309" i="20"/>
  <c r="M55" i="5"/>
  <c r="I305" i="20"/>
  <c r="M51" i="5"/>
  <c r="I301" i="20"/>
  <c r="M47" i="5"/>
  <c r="F306" i="20"/>
  <c r="J52" i="5"/>
  <c r="J40" i="5"/>
  <c r="F294" i="20"/>
  <c r="F286" i="20"/>
  <c r="J32" i="5"/>
  <c r="K30" i="5"/>
  <c r="G284" i="20"/>
  <c r="K26" i="5"/>
  <c r="G280" i="20"/>
  <c r="K46" i="5"/>
  <c r="G300" i="20"/>
  <c r="G288" i="20"/>
  <c r="K34" i="5"/>
  <c r="F293" i="20"/>
  <c r="J39" i="5"/>
  <c r="G285" i="20"/>
  <c r="K31" i="5"/>
  <c r="G277" i="20"/>
  <c r="K23" i="5"/>
  <c r="F278" i="20"/>
  <c r="J24" i="5"/>
  <c r="F291" i="20"/>
  <c r="J37" i="5"/>
  <c r="M52" i="4"/>
  <c r="I259" i="20"/>
  <c r="M36" i="4"/>
  <c r="I243" i="20"/>
  <c r="I235" i="20"/>
  <c r="M28" i="4"/>
  <c r="J58" i="4"/>
  <c r="F265" i="20"/>
  <c r="J42" i="4"/>
  <c r="F249" i="20"/>
  <c r="J34" i="4"/>
  <c r="F241" i="20"/>
  <c r="I260" i="20"/>
  <c r="M53" i="4"/>
  <c r="M45" i="4"/>
  <c r="I252" i="20"/>
  <c r="H238" i="20"/>
  <c r="L31" i="4"/>
  <c r="H226" i="20"/>
  <c r="L19" i="4"/>
  <c r="F239" i="20"/>
  <c r="J32" i="4"/>
  <c r="J24" i="4"/>
  <c r="F231" i="20"/>
  <c r="H227" i="20"/>
  <c r="L20" i="4"/>
  <c r="H259" i="20"/>
  <c r="L52" i="4"/>
  <c r="H243" i="20"/>
  <c r="L36" i="4"/>
  <c r="M17" i="4"/>
  <c r="I224" i="20"/>
  <c r="H319" i="20"/>
  <c r="L19" i="12"/>
  <c r="L37" i="12"/>
  <c r="H337" i="20"/>
  <c r="L25" i="12"/>
  <c r="H325" i="20"/>
  <c r="L17" i="12"/>
  <c r="H317" i="20"/>
  <c r="L34" i="12"/>
  <c r="H334" i="20"/>
  <c r="L18" i="12"/>
  <c r="H318" i="20"/>
  <c r="H348" i="20"/>
  <c r="L48" i="12"/>
  <c r="H332" i="20"/>
  <c r="L32" i="12"/>
  <c r="S63" i="14"/>
  <c r="S59" i="14"/>
  <c r="S65" i="14"/>
  <c r="S61" i="14"/>
  <c r="F314" i="20"/>
  <c r="S62" i="14"/>
  <c r="S60" i="14"/>
  <c r="J14" i="12"/>
  <c r="S58" i="14"/>
  <c r="S64" i="14"/>
  <c r="K14" i="26"/>
  <c r="M61" i="20" s="1"/>
  <c r="I369" i="20"/>
  <c r="H368" i="20"/>
  <c r="L30" i="13"/>
  <c r="L26" i="13"/>
  <c r="H364" i="20"/>
  <c r="M23" i="13"/>
  <c r="I361" i="20"/>
  <c r="G364" i="20"/>
  <c r="K26" i="13"/>
  <c r="G358" i="20"/>
  <c r="K20" i="13"/>
  <c r="K35" i="5"/>
  <c r="G289" i="20"/>
  <c r="L57" i="5"/>
  <c r="H311" i="20"/>
  <c r="L21" i="5"/>
  <c r="H275" i="20"/>
  <c r="L28" i="5"/>
  <c r="H282" i="20"/>
  <c r="L20" i="5"/>
  <c r="H274" i="20"/>
  <c r="L59" i="4"/>
  <c r="H266" i="20"/>
  <c r="H250" i="20"/>
  <c r="L43" i="4"/>
  <c r="L35" i="4"/>
  <c r="H242" i="20"/>
  <c r="J35" i="4"/>
  <c r="F242" i="20"/>
  <c r="F230" i="20"/>
  <c r="J23" i="4"/>
  <c r="F226" i="20"/>
  <c r="J19" i="4"/>
  <c r="J15" i="4"/>
  <c r="F222" i="20"/>
  <c r="U74" i="6"/>
  <c r="U70" i="6"/>
  <c r="L14" i="4"/>
  <c r="U72" i="6"/>
  <c r="U68" i="6"/>
  <c r="L63" i="4" s="1"/>
  <c r="L40" i="20" s="1"/>
  <c r="U71" i="6"/>
  <c r="U67" i="6"/>
  <c r="L62" i="4" s="1"/>
  <c r="L39" i="20" s="1"/>
  <c r="U73" i="6"/>
  <c r="H221" i="20"/>
  <c r="U69" i="6"/>
  <c r="L61" i="4" s="1"/>
  <c r="L38" i="20" s="1"/>
  <c r="G234" i="20"/>
  <c r="K27" i="4"/>
  <c r="I233" i="20"/>
  <c r="M26" i="4"/>
  <c r="M40" i="12"/>
  <c r="I340" i="20"/>
  <c r="M24" i="12"/>
  <c r="I324" i="20"/>
  <c r="I363" i="20"/>
  <c r="M25" i="13"/>
  <c r="I359" i="20"/>
  <c r="M21" i="13"/>
  <c r="I355" i="20"/>
  <c r="M17" i="13"/>
  <c r="J30" i="13"/>
  <c r="F368" i="20"/>
  <c r="F356" i="20"/>
  <c r="J18" i="13"/>
  <c r="S44" i="15"/>
  <c r="S40" i="15"/>
  <c r="J14" i="13"/>
  <c r="S42" i="15"/>
  <c r="S38" i="15"/>
  <c r="J33" i="13" s="1"/>
  <c r="J58" i="20" s="1"/>
  <c r="S39" i="15"/>
  <c r="J31" i="13" s="1"/>
  <c r="J56" i="20" s="1"/>
  <c r="S37" i="15"/>
  <c r="J32" i="13" s="1"/>
  <c r="J57" i="20" s="1"/>
  <c r="S43" i="15"/>
  <c r="F352" i="20"/>
  <c r="S41" i="15"/>
  <c r="H361" i="20"/>
  <c r="L23" i="13"/>
  <c r="H363" i="20"/>
  <c r="L25" i="13"/>
  <c r="H355" i="20"/>
  <c r="L17" i="13"/>
  <c r="M26" i="13"/>
  <c r="I364" i="20"/>
  <c r="J27" i="13"/>
  <c r="F365" i="20"/>
  <c r="J19" i="13"/>
  <c r="F357" i="20"/>
  <c r="K53" i="5"/>
  <c r="G307" i="20"/>
  <c r="G303" i="20"/>
  <c r="K49" i="5"/>
  <c r="H312" i="20"/>
  <c r="L58" i="5"/>
  <c r="L54" i="5"/>
  <c r="H308" i="20"/>
  <c r="L46" i="5"/>
  <c r="H300" i="20"/>
  <c r="H296" i="20"/>
  <c r="L42" i="5"/>
  <c r="H292" i="20"/>
  <c r="L38" i="5"/>
  <c r="K56" i="5"/>
  <c r="G310" i="20"/>
  <c r="K48" i="5"/>
  <c r="G302" i="20"/>
  <c r="K40" i="5"/>
  <c r="G294" i="20"/>
  <c r="G304" i="20"/>
  <c r="K50" i="5"/>
  <c r="L36" i="5"/>
  <c r="H290" i="20"/>
  <c r="L32" i="5"/>
  <c r="H286" i="20"/>
  <c r="G282" i="20"/>
  <c r="K28" i="5"/>
  <c r="G278" i="20"/>
  <c r="K24" i="5"/>
  <c r="K20" i="5"/>
  <c r="G274" i="20"/>
  <c r="G270" i="20"/>
  <c r="K16" i="5"/>
  <c r="I289" i="20"/>
  <c r="M35" i="5"/>
  <c r="I281" i="20"/>
  <c r="M27" i="5"/>
  <c r="I273" i="20"/>
  <c r="M19" i="5"/>
  <c r="J51" i="5"/>
  <c r="F305" i="20"/>
  <c r="G273" i="20"/>
  <c r="K19" i="5"/>
  <c r="G290" i="20"/>
  <c r="K36" i="5"/>
  <c r="F282" i="20"/>
  <c r="J28" i="5"/>
  <c r="F274" i="20"/>
  <c r="J20" i="5"/>
  <c r="J33" i="5"/>
  <c r="F287" i="20"/>
  <c r="G271" i="20"/>
  <c r="K17" i="5"/>
  <c r="I249" i="20"/>
  <c r="M42" i="4"/>
  <c r="G265" i="20"/>
  <c r="K58" i="4"/>
  <c r="K54" i="4"/>
  <c r="G261" i="20"/>
  <c r="K50" i="4"/>
  <c r="G257" i="20"/>
  <c r="K42" i="4"/>
  <c r="G249" i="20"/>
  <c r="G245" i="20"/>
  <c r="K38" i="4"/>
  <c r="G241" i="20"/>
  <c r="K34" i="4"/>
  <c r="G233" i="20"/>
  <c r="K26" i="4"/>
  <c r="K22" i="4"/>
  <c r="G229" i="20"/>
  <c r="K18" i="4"/>
  <c r="G225" i="20"/>
  <c r="F253" i="20"/>
  <c r="J46" i="4"/>
  <c r="M57" i="4"/>
  <c r="I264" i="20"/>
  <c r="M41" i="4"/>
  <c r="I248" i="20"/>
  <c r="I240" i="20"/>
  <c r="M33" i="4"/>
  <c r="K29" i="4"/>
  <c r="G236" i="20"/>
  <c r="K21" i="4"/>
  <c r="G228" i="20"/>
  <c r="G224" i="20"/>
  <c r="K17" i="4"/>
  <c r="L58" i="4"/>
  <c r="H265" i="20"/>
  <c r="H257" i="20"/>
  <c r="L50" i="4"/>
  <c r="H249" i="20"/>
  <c r="L42" i="4"/>
  <c r="L34" i="4"/>
  <c r="H241" i="20"/>
  <c r="F237" i="20"/>
  <c r="J30" i="4"/>
  <c r="J26" i="4"/>
  <c r="F233" i="20"/>
  <c r="F229" i="20"/>
  <c r="J22" i="4"/>
  <c r="L48" i="4"/>
  <c r="H255" i="20"/>
  <c r="L32" i="4"/>
  <c r="H239" i="20"/>
  <c r="H231" i="20"/>
  <c r="L24" i="4"/>
  <c r="I236" i="20"/>
  <c r="M29" i="4"/>
  <c r="J49" i="12"/>
  <c r="F349" i="20"/>
  <c r="F345" i="20"/>
  <c r="J45" i="12"/>
  <c r="J41" i="12"/>
  <c r="F341" i="20"/>
  <c r="J33" i="12"/>
  <c r="F333" i="20"/>
  <c r="J21" i="12"/>
  <c r="F321" i="20"/>
  <c r="J17" i="12"/>
  <c r="F317" i="20"/>
  <c r="F347" i="20"/>
  <c r="J47" i="12"/>
  <c r="J43" i="12"/>
  <c r="F343" i="20"/>
  <c r="F339" i="20"/>
  <c r="J39" i="12"/>
  <c r="F335" i="20"/>
  <c r="J35" i="12"/>
  <c r="J31" i="12"/>
  <c r="F331" i="20"/>
  <c r="F327" i="20"/>
  <c r="J27" i="12"/>
  <c r="J23" i="12"/>
  <c r="F323" i="20"/>
  <c r="J15" i="12"/>
  <c r="F315" i="20"/>
  <c r="L46" i="12"/>
  <c r="H346" i="20"/>
  <c r="L22" i="12"/>
  <c r="H322" i="20"/>
  <c r="U64" i="14"/>
  <c r="U60" i="14"/>
  <c r="H314" i="20"/>
  <c r="U62" i="14"/>
  <c r="U58" i="14"/>
  <c r="U61" i="14"/>
  <c r="U59" i="14"/>
  <c r="U65" i="14"/>
  <c r="L14" i="12"/>
  <c r="U63" i="14"/>
  <c r="H344" i="20"/>
  <c r="L44" i="12"/>
  <c r="H336" i="20"/>
  <c r="L36" i="12"/>
  <c r="J42" i="12"/>
  <c r="F342" i="20"/>
  <c r="J34" i="12"/>
  <c r="F334" i="20"/>
  <c r="F326" i="20"/>
  <c r="J26" i="12"/>
  <c r="F318" i="20"/>
  <c r="J18" i="12"/>
  <c r="M49" i="12"/>
  <c r="I349" i="20"/>
  <c r="M41" i="12"/>
  <c r="I341" i="20"/>
  <c r="M33" i="12"/>
  <c r="I333" i="20"/>
  <c r="M25" i="12"/>
  <c r="I325" i="20"/>
  <c r="M17" i="12"/>
  <c r="I317" i="20"/>
  <c r="F369" i="20"/>
  <c r="H14" i="26"/>
  <c r="J61" i="20" s="1"/>
  <c r="G359" i="20"/>
  <c r="K21" i="13"/>
  <c r="M24" i="13"/>
  <c r="I362" i="20"/>
  <c r="H306" i="20"/>
  <c r="L52" i="5"/>
  <c r="L44" i="5"/>
  <c r="H298" i="20"/>
  <c r="I307" i="20"/>
  <c r="M53" i="5"/>
  <c r="H307" i="20"/>
  <c r="L53" i="5"/>
  <c r="F273" i="20"/>
  <c r="J19" i="5"/>
  <c r="F269" i="20"/>
  <c r="J15" i="5"/>
  <c r="H273" i="20"/>
  <c r="L19" i="5"/>
  <c r="H278" i="20"/>
  <c r="L24" i="5"/>
  <c r="J49" i="4"/>
  <c r="F256" i="20"/>
  <c r="F252" i="20"/>
  <c r="J45" i="4"/>
  <c r="F240" i="20"/>
  <c r="J33" i="4"/>
  <c r="F255" i="20"/>
  <c r="J48" i="4"/>
  <c r="F247" i="20"/>
  <c r="J40" i="4"/>
  <c r="G248" i="20"/>
  <c r="K41" i="4"/>
  <c r="G240" i="20"/>
  <c r="K33" i="4"/>
  <c r="J17" i="4"/>
  <c r="F224" i="20"/>
  <c r="K43" i="4"/>
  <c r="G250" i="20"/>
  <c r="I237" i="20"/>
  <c r="M30" i="4"/>
  <c r="I229" i="20"/>
  <c r="M22" i="4"/>
  <c r="K44" i="12"/>
  <c r="G344" i="20"/>
  <c r="K34" i="12"/>
  <c r="G334" i="20"/>
  <c r="F316" i="20"/>
  <c r="J16" i="12"/>
  <c r="H367" i="20"/>
  <c r="L29" i="13"/>
  <c r="I368" i="20"/>
  <c r="M30" i="13"/>
  <c r="I293" i="20"/>
  <c r="M39" i="5"/>
  <c r="J55" i="5"/>
  <c r="F309" i="20"/>
  <c r="L27" i="4"/>
  <c r="H234" i="20"/>
  <c r="L23" i="4"/>
  <c r="H230" i="20"/>
  <c r="L15" i="4"/>
  <c r="H222" i="20"/>
  <c r="J28" i="4"/>
  <c r="F235" i="20"/>
  <c r="J16" i="4"/>
  <c r="F223" i="20"/>
  <c r="H345" i="20"/>
  <c r="L45" i="12"/>
  <c r="H333" i="20"/>
  <c r="L33" i="12"/>
  <c r="M45" i="12"/>
  <c r="I345" i="20"/>
  <c r="U38" i="15"/>
  <c r="L33" i="13" s="1"/>
  <c r="L58" i="20" s="1"/>
  <c r="U41" i="15"/>
  <c r="U42" i="15"/>
  <c r="U43" i="15"/>
  <c r="H352" i="20"/>
  <c r="U40" i="15"/>
  <c r="U39" i="15"/>
  <c r="L31" i="13" s="1"/>
  <c r="L56" i="20" s="1"/>
  <c r="U44" i="15"/>
  <c r="U37" i="15"/>
  <c r="L32" i="13" s="1"/>
  <c r="L57" i="20" s="1"/>
  <c r="L14" i="13"/>
  <c r="G293" i="20"/>
  <c r="K39" i="5"/>
  <c r="I290" i="20"/>
  <c r="M36" i="5"/>
  <c r="J55" i="4"/>
  <c r="F262" i="20"/>
  <c r="J47" i="4"/>
  <c r="F254" i="20"/>
  <c r="F250" i="20"/>
  <c r="J43" i="4"/>
  <c r="J39" i="4"/>
  <c r="F246" i="20"/>
  <c r="F238" i="20"/>
  <c r="J31" i="4"/>
  <c r="F234" i="20"/>
  <c r="J27" i="4"/>
  <c r="K41" i="12"/>
  <c r="G341" i="20"/>
  <c r="G325" i="20"/>
  <c r="K25" i="12"/>
  <c r="J28" i="12"/>
  <c r="F328" i="20"/>
  <c r="F320" i="20"/>
  <c r="J20" i="12"/>
  <c r="M43" i="12"/>
  <c r="I343" i="20"/>
  <c r="I327" i="20"/>
  <c r="M27" i="12"/>
  <c r="I319" i="20"/>
  <c r="M19" i="12"/>
  <c r="K57" i="5"/>
  <c r="G311" i="20"/>
  <c r="G299" i="20"/>
  <c r="K45" i="5"/>
  <c r="K41" i="5"/>
  <c r="G295" i="20"/>
  <c r="L50" i="5"/>
  <c r="H304" i="20"/>
  <c r="H288" i="20"/>
  <c r="L34" i="5"/>
  <c r="I278" i="20"/>
  <c r="M24" i="5"/>
  <c r="K58" i="5"/>
  <c r="G312" i="20"/>
  <c r="J59" i="5"/>
  <c r="F313" i="20"/>
  <c r="F297" i="20"/>
  <c r="J43" i="5"/>
  <c r="F289" i="20"/>
  <c r="J35" i="5"/>
  <c r="K25" i="5"/>
  <c r="G279" i="20"/>
  <c r="I261" i="20"/>
  <c r="M54" i="4"/>
  <c r="I257" i="20"/>
  <c r="M50" i="4"/>
  <c r="I253" i="20"/>
  <c r="M46" i="4"/>
  <c r="I245" i="20"/>
  <c r="M38" i="4"/>
  <c r="I241" i="20"/>
  <c r="M34" i="4"/>
  <c r="K46" i="4"/>
  <c r="G253" i="20"/>
  <c r="T73" i="6"/>
  <c r="T69" i="6"/>
  <c r="K61" i="4" s="1"/>
  <c r="K38" i="20" s="1"/>
  <c r="K14" i="4"/>
  <c r="T71" i="6"/>
  <c r="T67" i="6"/>
  <c r="K62" i="4" s="1"/>
  <c r="K39" i="20" s="1"/>
  <c r="T70" i="6"/>
  <c r="T68" i="6"/>
  <c r="K63" i="4" s="1"/>
  <c r="K40" i="20" s="1"/>
  <c r="T74" i="6"/>
  <c r="G221" i="20"/>
  <c r="T72" i="6"/>
  <c r="F261" i="20"/>
  <c r="J54" i="4"/>
  <c r="F245" i="20"/>
  <c r="J38" i="4"/>
  <c r="M49" i="4"/>
  <c r="I256" i="20"/>
  <c r="G232" i="20"/>
  <c r="K25" i="4"/>
  <c r="J18" i="4"/>
  <c r="F225" i="20"/>
  <c r="L44" i="4"/>
  <c r="H251" i="20"/>
  <c r="J51" i="12"/>
  <c r="F351" i="20"/>
  <c r="J19" i="12"/>
  <c r="F319" i="20"/>
  <c r="L38" i="12"/>
  <c r="H338" i="20"/>
  <c r="H328" i="20"/>
  <c r="L28" i="12"/>
  <c r="H320" i="20"/>
  <c r="L20" i="12"/>
  <c r="F350" i="20"/>
  <c r="J50" i="12"/>
  <c r="F355" i="20"/>
  <c r="J17" i="13"/>
  <c r="L56" i="5"/>
  <c r="H310" i="20"/>
  <c r="L48" i="5"/>
  <c r="H302" i="20"/>
  <c r="H294" i="20"/>
  <c r="L40" i="5"/>
  <c r="F285" i="20"/>
  <c r="J31" i="5"/>
  <c r="J34" i="5"/>
  <c r="F288" i="20"/>
  <c r="F272" i="20"/>
  <c r="J18" i="5"/>
  <c r="H287" i="20"/>
  <c r="L33" i="5"/>
  <c r="J57" i="4"/>
  <c r="F264" i="20"/>
  <c r="F248" i="20"/>
  <c r="J41" i="4"/>
  <c r="J25" i="4"/>
  <c r="F232" i="20"/>
  <c r="K50" i="12"/>
  <c r="G350" i="20"/>
  <c r="K46" i="12"/>
  <c r="G346" i="20"/>
  <c r="T65" i="14"/>
  <c r="T61" i="14"/>
  <c r="G314" i="20"/>
  <c r="T63" i="14"/>
  <c r="T59" i="14"/>
  <c r="T60" i="14"/>
  <c r="T58" i="14"/>
  <c r="T64" i="14"/>
  <c r="K14" i="12"/>
  <c r="T62" i="14"/>
  <c r="K21" i="12"/>
  <c r="G321" i="20"/>
  <c r="M39" i="12"/>
  <c r="I339" i="20"/>
  <c r="M14" i="13"/>
  <c r="I352" i="20"/>
  <c r="V38" i="15"/>
  <c r="M33" i="13" s="1"/>
  <c r="M58" i="20" s="1"/>
  <c r="V39" i="15"/>
  <c r="M31" i="13" s="1"/>
  <c r="M56" i="20" s="1"/>
  <c r="V40" i="15"/>
  <c r="V37" i="15"/>
  <c r="M32" i="13" s="1"/>
  <c r="M57" i="20" s="1"/>
  <c r="V42" i="15"/>
  <c r="V43" i="15"/>
  <c r="V44" i="15"/>
  <c r="V41" i="15"/>
  <c r="G74" i="27" l="1"/>
  <c r="G231" i="27"/>
  <c r="H74" i="27"/>
  <c r="I74" i="27"/>
  <c r="F231" i="27"/>
  <c r="F74" i="27"/>
  <c r="G56" i="47"/>
  <c r="G54" i="47"/>
  <c r="G55" i="30" s="1"/>
  <c r="G57" i="27" s="1"/>
  <c r="F57" i="47"/>
  <c r="G57" i="47"/>
  <c r="I58" i="47"/>
  <c r="H56" i="47"/>
  <c r="G55" i="47"/>
  <c r="H54" i="47"/>
  <c r="H55" i="30" s="1"/>
  <c r="H57" i="27" s="1"/>
  <c r="M53" i="12"/>
  <c r="M51" i="20" s="1"/>
  <c r="M51" i="28"/>
  <c r="M52" i="12"/>
  <c r="M50" i="20" s="1"/>
  <c r="M50" i="28"/>
  <c r="M54" i="12"/>
  <c r="M52" i="20" s="1"/>
  <c r="M52" i="28"/>
  <c r="I59" i="47"/>
  <c r="I53" i="30"/>
  <c r="I58" i="27" s="1"/>
  <c r="I56" i="47"/>
  <c r="I57" i="47"/>
  <c r="I55" i="47"/>
  <c r="K53" i="12"/>
  <c r="K51" i="20" s="1"/>
  <c r="K51" i="28"/>
  <c r="K54" i="12"/>
  <c r="K52" i="20" s="1"/>
  <c r="K52" i="28"/>
  <c r="G59" i="47"/>
  <c r="G53" i="30"/>
  <c r="G58" i="27" s="1"/>
  <c r="K52" i="12"/>
  <c r="K50" i="20" s="1"/>
  <c r="K50" i="28"/>
  <c r="L52" i="12"/>
  <c r="L50" i="20" s="1"/>
  <c r="L50" i="28"/>
  <c r="L53" i="12"/>
  <c r="L51" i="20" s="1"/>
  <c r="L51" i="28"/>
  <c r="H58" i="47"/>
  <c r="L54" i="12"/>
  <c r="L52" i="20" s="1"/>
  <c r="L52" i="28"/>
  <c r="H59" i="47"/>
  <c r="H53" i="30"/>
  <c r="H58" i="27" s="1"/>
  <c r="H55" i="47"/>
  <c r="J53" i="12"/>
  <c r="J51" i="20" s="1"/>
  <c r="J51" i="28"/>
  <c r="F59" i="47"/>
  <c r="F53" i="30"/>
  <c r="F58" i="27" s="1"/>
  <c r="F55" i="47"/>
  <c r="F54" i="47"/>
  <c r="F55" i="30" s="1"/>
  <c r="F57" i="27" s="1"/>
  <c r="J54" i="12"/>
  <c r="J52" i="20" s="1"/>
  <c r="J52" i="28"/>
  <c r="J52" i="12"/>
  <c r="J50" i="20" s="1"/>
  <c r="J50" i="28"/>
  <c r="F56" i="47"/>
</calcChain>
</file>

<file path=xl/comments1.xml><?xml version="1.0" encoding="utf-8"?>
<comments xmlns="http://schemas.openxmlformats.org/spreadsheetml/2006/main">
  <authors>
    <author>James Hingston (CRD)</author>
  </authors>
  <commentList>
    <comment ref="D20" authorId="0">
      <text>
        <r>
          <rPr>
            <b/>
            <sz val="9"/>
            <color indexed="81"/>
            <rFont val="Tahoma"/>
            <family val="2"/>
          </rPr>
          <t>James Hingston (CRD):</t>
        </r>
        <r>
          <rPr>
            <sz val="9"/>
            <color indexed="81"/>
            <rFont val="Tahoma"/>
            <family val="2"/>
          </rPr>
          <t xml:space="preserve">
Raw data generated with 276 boats, therefore no correction needed</t>
        </r>
      </text>
    </comment>
  </commentList>
</comments>
</file>

<file path=xl/comments2.xml><?xml version="1.0" encoding="utf-8"?>
<comments xmlns="http://schemas.openxmlformats.org/spreadsheetml/2006/main">
  <authors>
    <author>James Hingston (CRD)</author>
  </authors>
  <commentList>
    <comment ref="D20" authorId="0">
      <text>
        <r>
          <rPr>
            <b/>
            <sz val="9"/>
            <color indexed="81"/>
            <rFont val="Tahoma"/>
            <family val="2"/>
          </rPr>
          <t>James Hingston (CRD):</t>
        </r>
        <r>
          <rPr>
            <sz val="9"/>
            <color indexed="81"/>
            <rFont val="Tahoma"/>
            <family val="2"/>
          </rPr>
          <t xml:space="preserve">
Original modelling used 276 boats, therefore no correction needed</t>
        </r>
      </text>
    </comment>
  </commentList>
</comments>
</file>

<file path=xl/sharedStrings.xml><?xml version="1.0" encoding="utf-8"?>
<sst xmlns="http://schemas.openxmlformats.org/spreadsheetml/2006/main" count="4543" uniqueCount="365">
  <si>
    <t>Active Substance Parameters</t>
  </si>
  <si>
    <t>Compound Name</t>
  </si>
  <si>
    <t>-</t>
  </si>
  <si>
    <t>Aquatic</t>
  </si>
  <si>
    <t>Sediment</t>
  </si>
  <si>
    <t xml:space="preserve">Available at: http://echa.europa.eu/en/guidance-documents/guidance-on-biocides-legislation/emission-scenario-documents </t>
  </si>
  <si>
    <t>Version history</t>
  </si>
  <si>
    <r>
      <rPr>
        <b/>
        <sz val="16"/>
        <color theme="1"/>
        <rFont val="Verdana"/>
        <family val="2"/>
      </rPr>
      <t>Reference document:</t>
    </r>
    <r>
      <rPr>
        <sz val="16"/>
        <color theme="1"/>
        <rFont val="Verdana"/>
        <family val="2"/>
      </rPr>
      <t xml:space="preserve"> </t>
    </r>
  </si>
  <si>
    <t>ESD for PT 21: Emission scenarios for antifouling products in OECD countries (European Commission, DG Environment, 2004)</t>
  </si>
  <si>
    <t>INDEX</t>
  </si>
  <si>
    <t>Scenario</t>
  </si>
  <si>
    <t>Sceanrio Country | Code</t>
  </si>
  <si>
    <t>Substance</t>
  </si>
  <si>
    <t>ES</t>
  </si>
  <si>
    <t>PT</t>
  </si>
  <si>
    <t>GB</t>
  </si>
  <si>
    <t>EI</t>
  </si>
  <si>
    <t>BE</t>
  </si>
  <si>
    <t>DE</t>
  </si>
  <si>
    <t>NL</t>
  </si>
  <si>
    <t>NO</t>
  </si>
  <si>
    <t>Atlantic Marina 10</t>
  </si>
  <si>
    <t>Atlantic Marina 11</t>
  </si>
  <si>
    <t>Atlantic Marina 12</t>
  </si>
  <si>
    <t>Atlantic Marina 13</t>
  </si>
  <si>
    <t>Atlantic Marina 14</t>
  </si>
  <si>
    <t>Atlantic Marina 15</t>
  </si>
  <si>
    <t>Atlantic Marina 16</t>
  </si>
  <si>
    <t>Atlantic Marina 17</t>
  </si>
  <si>
    <t>Atlantic Marina 18</t>
  </si>
  <si>
    <t>Atlantic Marina 19</t>
  </si>
  <si>
    <t>Atlantic Marina 21</t>
  </si>
  <si>
    <t>Atlantic Marina 20</t>
  </si>
  <si>
    <t>Atlantic Marina 22</t>
  </si>
  <si>
    <t>Atlantic Marina 23</t>
  </si>
  <si>
    <t>Atlantic Marina 24</t>
  </si>
  <si>
    <t>Atlantic Marina 25</t>
  </si>
  <si>
    <t>Atlantic Marina 26</t>
  </si>
  <si>
    <t>Atlantic Marina 27</t>
  </si>
  <si>
    <t>Atlantic Marina 28</t>
  </si>
  <si>
    <t>Atlantic Marina 29</t>
  </si>
  <si>
    <t>Atlantic Marina 30</t>
  </si>
  <si>
    <t>Atlantic Marina 31</t>
  </si>
  <si>
    <t>Atlantic Marina 32</t>
  </si>
  <si>
    <t>Atlantic Marina 33</t>
  </si>
  <si>
    <t>Atlantic Marina 34</t>
  </si>
  <si>
    <t>Atlantic Marina 35</t>
  </si>
  <si>
    <t>Atlantic Marina 36</t>
  </si>
  <si>
    <t>Atlantic Marina 37</t>
  </si>
  <si>
    <t>Atlantic Marina 38</t>
  </si>
  <si>
    <t>Atlantic Marina 39</t>
  </si>
  <si>
    <t>Atlantic Marina 40</t>
  </si>
  <si>
    <t>Atlantic Marina 41</t>
  </si>
  <si>
    <t>Atlantic Marina 42</t>
  </si>
  <si>
    <t>Atlantic Marina 43</t>
  </si>
  <si>
    <t>Atlantic Marina 44</t>
  </si>
  <si>
    <t>Atlantic Marina 45</t>
  </si>
  <si>
    <t>Atlantic Marina 46</t>
  </si>
  <si>
    <t>Atlantic Marina 47</t>
  </si>
  <si>
    <t>CY</t>
  </si>
  <si>
    <t>FR</t>
  </si>
  <si>
    <t>GR</t>
  </si>
  <si>
    <t>IT</t>
  </si>
  <si>
    <t>MT</t>
  </si>
  <si>
    <t>SI</t>
  </si>
  <si>
    <t>Atlantic Marina 01</t>
  </si>
  <si>
    <t>Atlantic Marina 02</t>
  </si>
  <si>
    <t>Atlantic Marina 03</t>
  </si>
  <si>
    <t>Atlantic Marina 04</t>
  </si>
  <si>
    <t>Atlantic Marina 05</t>
  </si>
  <si>
    <t>Atlantic Marina 06</t>
  </si>
  <si>
    <t>Atlantic Marina 07</t>
  </si>
  <si>
    <t>Atlantic Marina 08</t>
  </si>
  <si>
    <t>Atlantic Marina 09</t>
  </si>
  <si>
    <t>Mediterranean Marina 01</t>
  </si>
  <si>
    <t>Mediterranean Marina 02</t>
  </si>
  <si>
    <t>Mediterranean Marina 03</t>
  </si>
  <si>
    <t>Mediterranean Marina 04</t>
  </si>
  <si>
    <t>Mediterranean Marina 05</t>
  </si>
  <si>
    <t>Mediterranean Marina 06</t>
  </si>
  <si>
    <t>Mediterranean Marina 07</t>
  </si>
  <si>
    <t>Mediterranean Marina 08</t>
  </si>
  <si>
    <t>Mediterranean Marina 09</t>
  </si>
  <si>
    <t>Mediterranean Marina 10</t>
  </si>
  <si>
    <t>Mediterranean Marina 11</t>
  </si>
  <si>
    <t>Mediterranean Marina 12</t>
  </si>
  <si>
    <t>Mediterranean Marina 13</t>
  </si>
  <si>
    <t>Mediterranean Marina 14</t>
  </si>
  <si>
    <t>Mediterranean Marina 15</t>
  </si>
  <si>
    <t>Mediterranean Marina 16</t>
  </si>
  <si>
    <t>Mediterranean Marina 17</t>
  </si>
  <si>
    <t>Mediterranean Marina 18</t>
  </si>
  <si>
    <t>Mediterranean Marina 19</t>
  </si>
  <si>
    <t>Mediterranean Marina 20</t>
  </si>
  <si>
    <t>Mediterranean Marina 21</t>
  </si>
  <si>
    <t>Mediterranean Marina 22</t>
  </si>
  <si>
    <t>Mediterranean Marina 23</t>
  </si>
  <si>
    <t>Mediterranean Marina 24</t>
  </si>
  <si>
    <t>Mediterranean Marina 25</t>
  </si>
  <si>
    <t>Mediterranean Marina 26</t>
  </si>
  <si>
    <t>Mediterranean Marina 27</t>
  </si>
  <si>
    <t>Mediterranean Marina 28</t>
  </si>
  <si>
    <t>Mediterranean Marina 29</t>
  </si>
  <si>
    <t>Mediterranean Marina 30</t>
  </si>
  <si>
    <t>Mediterranean Marina 31</t>
  </si>
  <si>
    <t>Mediterranean Marina 32</t>
  </si>
  <si>
    <t>Mediterranean Marina 33</t>
  </si>
  <si>
    <t>Mediterranean Marina 34</t>
  </si>
  <si>
    <t>Mediterranean Marina 35</t>
  </si>
  <si>
    <t>Mediterranean Marina 36</t>
  </si>
  <si>
    <t>Mediterranean Marina 37</t>
  </si>
  <si>
    <t>Mediterranean Marina 38</t>
  </si>
  <si>
    <t>Mediterranean Marina 39</t>
  </si>
  <si>
    <t>Mediterranean Marina 40</t>
  </si>
  <si>
    <t>Mediterranean Marina 41</t>
  </si>
  <si>
    <t>Mediterranean Marina 42</t>
  </si>
  <si>
    <t>Mediterranean Marina 43</t>
  </si>
  <si>
    <t>Mediterranean Marina 44</t>
  </si>
  <si>
    <t>Mediterranean Marina 45</t>
  </si>
  <si>
    <t>Mediterranean Marina 46</t>
  </si>
  <si>
    <t>Maximum</t>
  </si>
  <si>
    <t>Minimum</t>
  </si>
  <si>
    <t>Input</t>
  </si>
  <si>
    <t>Variable/parameter</t>
  </si>
  <si>
    <t>Symbol</t>
  </si>
  <si>
    <t>Value</t>
  </si>
  <si>
    <t>Unit</t>
  </si>
  <si>
    <t>References / Calculation formulas / Explanations</t>
  </si>
  <si>
    <t>ISO mass-balance calculation method</t>
  </si>
  <si>
    <r>
      <t>S/D/O/P</t>
    </r>
    <r>
      <rPr>
        <vertAlign val="superscript"/>
        <sz val="11"/>
        <color rgb="FF0070C0"/>
        <rFont val="Verdana"/>
        <family val="2"/>
      </rPr>
      <t xml:space="preserve"> 1</t>
    </r>
  </si>
  <si>
    <t>Percentage of biocide that is released from the paint film during the lifetime of the paint</t>
  </si>
  <si>
    <r>
      <t>L</t>
    </r>
    <r>
      <rPr>
        <i/>
        <vertAlign val="subscript"/>
        <sz val="10"/>
        <color theme="1"/>
        <rFont val="Verdana"/>
        <family val="2"/>
      </rPr>
      <t>a</t>
    </r>
  </si>
  <si>
    <t>a</t>
  </si>
  <si>
    <r>
      <rPr>
        <i/>
        <sz val="10"/>
        <color theme="1"/>
        <rFont val="Verdana"/>
        <family val="2"/>
      </rPr>
      <t>W</t>
    </r>
    <r>
      <rPr>
        <i/>
        <vertAlign val="subscript"/>
        <sz val="10"/>
        <color theme="1"/>
        <rFont val="Verdana"/>
        <family val="2"/>
      </rPr>
      <t>a</t>
    </r>
  </si>
  <si>
    <t>Mass fraction of biocide in the biocidal ingredient</t>
  </si>
  <si>
    <t>Content of biocidal ingredient in the paint formulation as manufactured</t>
  </si>
  <si>
    <t>% by mass</t>
  </si>
  <si>
    <t xml:space="preserve">Density of the paint as manufactured </t>
  </si>
  <si>
    <r>
      <t>Kg dm</t>
    </r>
    <r>
      <rPr>
        <vertAlign val="superscript"/>
        <sz val="10"/>
        <color theme="1"/>
        <rFont val="Verdana"/>
        <family val="2"/>
      </rPr>
      <t>-3</t>
    </r>
    <r>
      <rPr>
        <sz val="10"/>
        <color theme="1"/>
        <rFont val="Verdana"/>
        <family val="2"/>
      </rPr>
      <t xml:space="preserve"> (g cm</t>
    </r>
    <r>
      <rPr>
        <vertAlign val="superscript"/>
        <sz val="10"/>
        <color theme="1"/>
        <rFont val="Verdana"/>
        <family val="2"/>
      </rPr>
      <t>-3</t>
    </r>
    <r>
      <rPr>
        <sz val="10"/>
        <color theme="1"/>
        <rFont val="Verdana"/>
        <family val="2"/>
      </rPr>
      <t>)</t>
    </r>
  </si>
  <si>
    <t>ƿ</t>
  </si>
  <si>
    <t>DFT</t>
  </si>
  <si>
    <t>VS</t>
  </si>
  <si>
    <t>t</t>
  </si>
  <si>
    <t>Output</t>
  </si>
  <si>
    <r>
      <t>M</t>
    </r>
    <r>
      <rPr>
        <i/>
        <vertAlign val="subscript"/>
        <sz val="10"/>
        <color theme="1"/>
        <rFont val="Verdana"/>
        <family val="2"/>
      </rPr>
      <t>rel</t>
    </r>
  </si>
  <si>
    <t xml:space="preserve">_
R
</t>
  </si>
  <si>
    <t>Dry film thickness specified for the lifetime of the paint</t>
  </si>
  <si>
    <r>
      <rPr>
        <sz val="10"/>
        <color theme="1"/>
        <rFont val="Calibri"/>
        <family val="2"/>
      </rPr>
      <t>µ</t>
    </r>
    <r>
      <rPr>
        <sz val="10"/>
        <color theme="1"/>
        <rFont val="Verdana"/>
        <family val="2"/>
      </rPr>
      <t>m</t>
    </r>
  </si>
  <si>
    <t xml:space="preserve">Volume Solids content
(Volume of dry paint film versus volume of pain as manufactured)
</t>
  </si>
  <si>
    <t>Lifetime of the antifouling paint</t>
  </si>
  <si>
    <t>Months</t>
  </si>
  <si>
    <t>% by volume</t>
  </si>
  <si>
    <t>Estimated total mass of biocde released per unit area of paint film over the lifetime of the paint</t>
  </si>
  <si>
    <r>
      <rPr>
        <sz val="10"/>
        <color theme="1"/>
        <rFont val="Calibri"/>
        <family val="2"/>
      </rPr>
      <t>µ</t>
    </r>
    <r>
      <rPr>
        <sz val="10"/>
        <color theme="1"/>
        <rFont val="Verdana"/>
        <family val="2"/>
      </rPr>
      <t>g cm</t>
    </r>
    <r>
      <rPr>
        <vertAlign val="superscript"/>
        <sz val="10"/>
        <color theme="1"/>
        <rFont val="Verdana"/>
        <family val="2"/>
      </rPr>
      <t>-2</t>
    </r>
  </si>
  <si>
    <t>Average biocide release rate over the lifetime of the paint</t>
  </si>
  <si>
    <r>
      <rPr>
        <sz val="10"/>
        <color theme="1"/>
        <rFont val="Calibri"/>
        <family val="2"/>
      </rPr>
      <t>µ</t>
    </r>
    <r>
      <rPr>
        <sz val="10"/>
        <color theme="1"/>
        <rFont val="Verdana"/>
        <family val="2"/>
      </rPr>
      <t>g cm</t>
    </r>
    <r>
      <rPr>
        <vertAlign val="superscript"/>
        <sz val="10"/>
        <color theme="1"/>
        <rFont val="Verdana"/>
        <family val="2"/>
      </rPr>
      <t xml:space="preserve">-2 </t>
    </r>
    <r>
      <rPr>
        <sz val="10"/>
        <color theme="1"/>
        <rFont val="Verdana"/>
        <family val="2"/>
      </rPr>
      <t>d</t>
    </r>
    <r>
      <rPr>
        <vertAlign val="superscript"/>
        <sz val="10"/>
        <color theme="1"/>
        <rFont val="Verdana"/>
        <family val="2"/>
      </rPr>
      <t>-1</t>
    </r>
  </si>
  <si>
    <t>%</t>
  </si>
  <si>
    <t>O</t>
  </si>
  <si>
    <t>D/S</t>
  </si>
  <si>
    <t>S</t>
  </si>
  <si>
    <t>Calculation of leaching rate conversion</t>
  </si>
  <si>
    <t>Conversion Factor</t>
  </si>
  <si>
    <t>Measured Leaching Rate</t>
  </si>
  <si>
    <t>Leaching Rate: Product Specific</t>
  </si>
  <si>
    <t>Background Concentration</t>
  </si>
  <si>
    <t>Surface Water</t>
  </si>
  <si>
    <t>ug/l</t>
  </si>
  <si>
    <t>ug/g dw</t>
  </si>
  <si>
    <t>PNEC Values</t>
  </si>
  <si>
    <t>User Input Values</t>
  </si>
  <si>
    <t xml:space="preserve">PEC:PNEC SW inside marina 
</t>
  </si>
  <si>
    <t>Atlantic Scenario Average PEC  values and Risk Characterisation</t>
  </si>
  <si>
    <t>Mediterranean Scenario Average PEC  values and Risk Characterisation</t>
  </si>
  <si>
    <t>Average biocide release over the lifetime of the paint</t>
  </si>
  <si>
    <t>Leave Blank if no measured Value</t>
  </si>
  <si>
    <t>Application Factor</t>
  </si>
  <si>
    <t>Atlantic Region</t>
  </si>
  <si>
    <t>Mediterranean Region</t>
  </si>
  <si>
    <t>Baltic Region</t>
  </si>
  <si>
    <t>Baltic Tansition Region</t>
  </si>
  <si>
    <t>Baltic Marina 01</t>
  </si>
  <si>
    <t>Baltic Marina 02</t>
  </si>
  <si>
    <t>Baltic Marina 03</t>
  </si>
  <si>
    <t>Baltic Marina 04</t>
  </si>
  <si>
    <t>Baltic Marina 05</t>
  </si>
  <si>
    <t>Baltic Marina 06</t>
  </si>
  <si>
    <t>Baltic Marina 07</t>
  </si>
  <si>
    <t>Baltic Marina 08</t>
  </si>
  <si>
    <t>Baltic Marina 09</t>
  </si>
  <si>
    <t>Baltic Marina 10</t>
  </si>
  <si>
    <t>Baltic Marina 11</t>
  </si>
  <si>
    <t>Baltic Marina 12</t>
  </si>
  <si>
    <t>Baltic Marina 13</t>
  </si>
  <si>
    <t>Baltic Marina 14</t>
  </si>
  <si>
    <t>Baltic Marina 15</t>
  </si>
  <si>
    <t>Baltic Marina 16</t>
  </si>
  <si>
    <t>Baltic Marina 17</t>
  </si>
  <si>
    <t>Baltic Marina 18</t>
  </si>
  <si>
    <t>Baltic Marina 19</t>
  </si>
  <si>
    <t>Baltic Marina 20</t>
  </si>
  <si>
    <t>Baltic Marina 21</t>
  </si>
  <si>
    <t>Baltic Marina 22</t>
  </si>
  <si>
    <t>Baltic Marina 23</t>
  </si>
  <si>
    <t>Baltic Marina 24</t>
  </si>
  <si>
    <t>Baltic Marina 25</t>
  </si>
  <si>
    <t>Baltic Marina 26</t>
  </si>
  <si>
    <t>Baltic Marina 27</t>
  </si>
  <si>
    <t>Baltic Marina 28</t>
  </si>
  <si>
    <t>Baltic Marina 29</t>
  </si>
  <si>
    <t>Baltic Marina 30</t>
  </si>
  <si>
    <t>Baltic Marina 31</t>
  </si>
  <si>
    <t>Baltic Marina 32</t>
  </si>
  <si>
    <t>Baltic Marina 33</t>
  </si>
  <si>
    <t>Baltic Marina 34</t>
  </si>
  <si>
    <t>Baltic Marina 35</t>
  </si>
  <si>
    <t>Baltic Marina 36</t>
  </si>
  <si>
    <t>Baltic Marina 37</t>
  </si>
  <si>
    <t>Baltic Marina 38</t>
  </si>
  <si>
    <t>Baltic Transition Marina 01</t>
  </si>
  <si>
    <t>Baltic Transition Marina 02</t>
  </si>
  <si>
    <t>Baltic Transition Marina 03</t>
  </si>
  <si>
    <t>Baltic Transition Marina 04</t>
  </si>
  <si>
    <t>Baltic Transition Marina 05</t>
  </si>
  <si>
    <t>Baltic Transition Marina 06</t>
  </si>
  <si>
    <t>Baltic Transition Marina 07</t>
  </si>
  <si>
    <t>Baltic Transition Marina 08</t>
  </si>
  <si>
    <t>Baltic Transition Marina 09</t>
  </si>
  <si>
    <t>Baltic Transition Marina 10</t>
  </si>
  <si>
    <t>Baltic Transition Marina 11</t>
  </si>
  <si>
    <t>Baltic Transition Marina 12</t>
  </si>
  <si>
    <t>Baltic Transition Marina 13</t>
  </si>
  <si>
    <t>Baltic Transition Marina 14</t>
  </si>
  <si>
    <t>Baltic Transition Marina 15</t>
  </si>
  <si>
    <t>Baltic Transition Marina 16</t>
  </si>
  <si>
    <t>Baltic Transition Marina 17</t>
  </si>
  <si>
    <t>Calculation of Application conversion</t>
  </si>
  <si>
    <t>Leaching Rate considered within default MAMPEC calculations</t>
  </si>
  <si>
    <t>User Selected Value</t>
  </si>
  <si>
    <t>DK</t>
  </si>
  <si>
    <t>SE</t>
  </si>
  <si>
    <t>Baltic Transition Scenario Average PEC  values and Risk Characterisation</t>
  </si>
  <si>
    <t>Baltic Scenario Average PEC  values and Risk Characterisation</t>
  </si>
  <si>
    <t>Inside Marina</t>
  </si>
  <si>
    <t>Surrounding Marina</t>
  </si>
  <si>
    <t xml:space="preserve">PECsw inside marina 
(average, dissolved, ug/l)
</t>
  </si>
  <si>
    <t xml:space="preserve">PNECsw Inside Marina 
(ug/l)
</t>
  </si>
  <si>
    <t xml:space="preserve">PNECsed Inside Marina 
(ug/g dw)
</t>
  </si>
  <si>
    <t xml:space="preserve">PNECsw Surrounding Marina 
(ug/l)
</t>
  </si>
  <si>
    <t xml:space="preserve"> PNECsed Surrounding Marina
(ug/g dw)
</t>
  </si>
  <si>
    <t>FI</t>
  </si>
  <si>
    <t>LT</t>
  </si>
  <si>
    <t>LV</t>
  </si>
  <si>
    <t>PL</t>
  </si>
  <si>
    <t>EE</t>
  </si>
  <si>
    <t>Application factor considered within default MAMPEC calculations</t>
  </si>
  <si>
    <t>Boat Number</t>
  </si>
  <si>
    <t xml:space="preserve">MAMPEC-100_Boat PECsw inside marina 
(average, dissolved, ug/l)
</t>
  </si>
  <si>
    <t xml:space="preserve">MAMPEC-100_Boat PECsw surrounding marina
(average, disolved, ug/l)
</t>
  </si>
  <si>
    <t xml:space="preserve">MAMPEC-100_Boat PEC surrounding susp. 
(average, ug/g dw)
</t>
  </si>
  <si>
    <t>Summary of  Risk Characterisation Calculations</t>
  </si>
  <si>
    <t>Active Substance</t>
  </si>
  <si>
    <t>PEC Tool Version</t>
  </si>
  <si>
    <t>PEC Values</t>
  </si>
  <si>
    <t>PEC/PNEC Ratios</t>
  </si>
  <si>
    <t>Atlantic Scenario| Risk Characterisation</t>
  </si>
  <si>
    <t>Mediterranean Scenario| Risk Characterisation</t>
  </si>
  <si>
    <t>Baltic Scenario| Risk Characterisation</t>
  </si>
  <si>
    <t>Baltic Transition Scenario| Risk Characterisation</t>
  </si>
  <si>
    <t xml:space="preserve">MAMPEC-100_Boat PEC inside marina susp. 
(average, ug/g dw)
</t>
  </si>
  <si>
    <t>90th Percentile Value</t>
  </si>
  <si>
    <t xml:space="preserve">PNECsed Surrounding Marina
(ug/g dw)
</t>
  </si>
  <si>
    <t>90th Percentile</t>
  </si>
  <si>
    <t>Output: Summary</t>
  </si>
  <si>
    <t>Output: Full</t>
  </si>
  <si>
    <t>Atlantic Scenario</t>
  </si>
  <si>
    <t>Mediterranean Scenario</t>
  </si>
  <si>
    <t>Baltic Scenario</t>
  </si>
  <si>
    <t>Baltic Transition Scenario</t>
  </si>
  <si>
    <t xml:space="preserve">PNEC Values </t>
  </si>
  <si>
    <t>Surface Water (ug/l)</t>
  </si>
  <si>
    <t>Sediment (ug/g dw)</t>
  </si>
  <si>
    <t>Leaching Rate</t>
  </si>
  <si>
    <t>Product Specific</t>
  </si>
  <si>
    <t>Values greater than 1 are in bold text.</t>
  </si>
  <si>
    <t>Introduction</t>
  </si>
  <si>
    <t>Instructions</t>
  </si>
  <si>
    <t>User_Input</t>
  </si>
  <si>
    <t>Output_Summary</t>
  </si>
  <si>
    <t>90th percentile</t>
  </si>
  <si>
    <t>80th percentile</t>
  </si>
  <si>
    <t>75th percentile</t>
  </si>
  <si>
    <t>50th percentile</t>
  </si>
  <si>
    <t>25th percentile</t>
  </si>
  <si>
    <t>10th percentile</t>
  </si>
  <si>
    <t>OECD Marina</t>
  </si>
  <si>
    <t>Value to be considered within OECD Marina calculations</t>
  </si>
  <si>
    <t>OECD Marina Scenario</t>
  </si>
  <si>
    <t>Environmental Emission Scenarios for Product Type 21: Biocides used as antifouling products</t>
  </si>
  <si>
    <t>OECD Marina Scenario Average PEC  values and Risk Characterisation</t>
  </si>
  <si>
    <t>OECD Marina Scenario| Risk Characterisation</t>
  </si>
  <si>
    <t>Created</t>
  </si>
  <si>
    <t>OECD Marina Senario</t>
  </si>
  <si>
    <t>Marine Compartment</t>
  </si>
  <si>
    <t>The conversion calculations are carried out within the 'Atlantic_Scenario_Calculations' tab.  The values are reported here for information only.</t>
  </si>
  <si>
    <t>Calculation Conversion Factors</t>
  </si>
  <si>
    <t>Atlantic Scenario |Risk Characterisation</t>
  </si>
  <si>
    <t>Baltic Scenario |Risk Characterisation</t>
  </si>
  <si>
    <t>Baltic Transition Scenario |Risk Characterisation</t>
  </si>
  <si>
    <t>OECD Marina Risk Characterisation</t>
  </si>
  <si>
    <t>Atlantic Scenario Risk Characterisation</t>
  </si>
  <si>
    <t>Mediterranean Scenario Risk Characterisation</t>
  </si>
  <si>
    <t>Baltic Scenario Risk Characterisation</t>
  </si>
  <si>
    <t>Baltic Transition Scenario Risk Characterisation</t>
  </si>
  <si>
    <r>
      <rPr>
        <sz val="11"/>
        <color rgb="FF0070C0"/>
        <rFont val="Calibri"/>
        <family val="2"/>
      </rPr>
      <t>∑</t>
    </r>
    <r>
      <rPr>
        <sz val="11"/>
        <color rgb="FF0070C0"/>
        <rFont val="Verdana"/>
        <family val="2"/>
      </rPr>
      <t xml:space="preserve"> PEC:PNEC SW inside marina 
</t>
    </r>
  </si>
  <si>
    <t xml:space="preserve">∑ PEC:PNEC SW surrounding marina 
</t>
  </si>
  <si>
    <r>
      <rPr>
        <sz val="10"/>
        <color theme="1"/>
        <rFont val="Calibri"/>
        <family val="2"/>
      </rPr>
      <t xml:space="preserve">∑ </t>
    </r>
    <r>
      <rPr>
        <sz val="10"/>
        <color theme="1"/>
        <rFont val="Verdana"/>
        <family val="2"/>
      </rPr>
      <t xml:space="preserve">PEC:PNEC SW inside marina 
</t>
    </r>
  </si>
  <si>
    <r>
      <rPr>
        <sz val="10"/>
        <color theme="1"/>
        <rFont val="Calibri"/>
        <family val="2"/>
      </rPr>
      <t>∑</t>
    </r>
    <r>
      <rPr>
        <sz val="10"/>
        <color theme="1"/>
        <rFont val="Verdana"/>
        <family val="2"/>
      </rPr>
      <t xml:space="preserve"> </t>
    </r>
    <r>
      <rPr>
        <sz val="10"/>
        <color theme="1"/>
        <rFont val="Verdana"/>
        <family val="2"/>
      </rPr>
      <t xml:space="preserve">PEC:PNEC SW surrounding marina 
</t>
    </r>
  </si>
  <si>
    <t>Output_Summary_Combined</t>
  </si>
  <si>
    <t>MAMPEC_Input_Paramers</t>
  </si>
  <si>
    <t>Output_Atlantic</t>
  </si>
  <si>
    <t>Output_Baltic</t>
  </si>
  <si>
    <t>Output_Med</t>
  </si>
  <si>
    <t>Output_Baltic_Transition</t>
  </si>
  <si>
    <t>Output_OECD_Marina</t>
  </si>
  <si>
    <t>Output_Atlantic_Combined</t>
  </si>
  <si>
    <t>Output_Med_Combined</t>
  </si>
  <si>
    <t>Output_Baltic_Combined</t>
  </si>
  <si>
    <t>Output_Baltic_Transittion_Combined</t>
  </si>
  <si>
    <t>Output_OECD_Marine_Combined</t>
  </si>
  <si>
    <t>Zineb and DIDT</t>
  </si>
  <si>
    <t>DIDT</t>
  </si>
  <si>
    <t>1.0</t>
  </si>
  <si>
    <r>
      <rPr>
        <sz val="10"/>
        <color theme="1"/>
        <rFont val="Calibri"/>
        <family val="2"/>
      </rPr>
      <t xml:space="preserve">∑ </t>
    </r>
    <r>
      <rPr>
        <sz val="10"/>
        <color theme="1"/>
        <rFont val="Verdana"/>
        <family val="2"/>
      </rPr>
      <t xml:space="preserve">PEC:PNEC SUSP inside marina 
</t>
    </r>
  </si>
  <si>
    <r>
      <rPr>
        <sz val="10"/>
        <color theme="1"/>
        <rFont val="Calibri"/>
        <family val="2"/>
      </rPr>
      <t>∑</t>
    </r>
    <r>
      <rPr>
        <sz val="10"/>
        <color theme="1"/>
        <rFont val="Verdana"/>
        <family val="2"/>
      </rPr>
      <t xml:space="preserve"> PEC:PNEC SUSP surrounding marina 
</t>
    </r>
  </si>
  <si>
    <t xml:space="preserve">PECsusp. inside marina 
(average, ug/g dw)
</t>
  </si>
  <si>
    <t xml:space="preserve">PECsw surrounding 
(average dissolved, ug/l)
</t>
  </si>
  <si>
    <t xml:space="preserve">PECsusp. surrounding 
(average, ug/g dw)
</t>
  </si>
  <si>
    <t xml:space="preserve">PEC:PNEC SUSP inside marina 
</t>
  </si>
  <si>
    <t xml:space="preserve">PEC:PNEC SW surrounding 
</t>
  </si>
  <si>
    <t xml:space="preserve">PEC:PNEC SUSP surrounding
</t>
  </si>
  <si>
    <r>
      <rPr>
        <sz val="11"/>
        <color rgb="FF0070C0"/>
        <rFont val="Calibri"/>
        <family val="2"/>
      </rPr>
      <t xml:space="preserve">∑ </t>
    </r>
    <r>
      <rPr>
        <sz val="11"/>
        <color rgb="FF0070C0"/>
        <rFont val="Verdana"/>
        <family val="2"/>
      </rPr>
      <t xml:space="preserve">PEC:PNEC SUSP inside marina 
</t>
    </r>
  </si>
  <si>
    <t xml:space="preserve">∑ PEC:PNEC SUSP surrounding marina 
</t>
  </si>
  <si>
    <t>Environmental Emission Scenarios for Product Type 21: Biocides used as antinfouling products</t>
  </si>
  <si>
    <t>Users should consult the PT21 Product Authorisation Manual before using this tool.  The manual contains important background information on the development of the underlying scenarios and further detailed information on the approaches to take when using this tool for the purposes of first tier exposure assessments.  The information below represents a simple step-by-step guide to running the tool correctly.</t>
  </si>
  <si>
    <t>All inputs should be entered into the separate 'User_Input' worksheet only.  This can be accessed via the 'User_Input' tab at the bottom of the page.  No other worksheets need to be amended.</t>
  </si>
  <si>
    <t>The 'User_Input' worksheet is pre-populated with EU agreed PNEC values (see cells C11:D13).  These should only be amended when running refined higher tier simulations and when fully supported by additional data.</t>
  </si>
  <si>
    <t xml:space="preserve">For the copper sheets, the 'User_Input' worksheet is pre-populated with background concentration data, as agreed during the active substance approval process.  </t>
  </si>
  <si>
    <t xml:space="preserve">Next the user should enter information on leaching rate.  There are two options.  Where a measured product specific leaching rate is available  this should be entered directly into cell H19 (in µg cm-2 d-1).  The tool will preferentially use a measured leaching rate when one is entered.  If no measured data is available cell H19 must be left blank. </t>
  </si>
  <si>
    <t xml:space="preserve">In the absence of measured data on leaching rate, the tool can be used to run the ISO mass-balance calculation method to determine a conservative estimate of long term leaching.  The variables for the ISO mass-balance method should be entered into cells I30:I36, taking care to use the correct units for each variable.  The sheet will estimate the long term release rate in cell I39 and use this in all subsequent calculations (provided cell H19 is left blank).  </t>
  </si>
  <si>
    <t>Users should note that some tools have been created to calculate exposure levels from more than one substance.  This applies to the copper pyrithione and copper thiocyanate tools.  In addition the zineb tool includes calculation of exposure from the metabolite DIDT.  These tools have separate 'User_input' worksheets for each substance that can be accessed via the separate tabs and must be used to enter the relevant substance specific information.</t>
  </si>
  <si>
    <t xml:space="preserve">The inputs on Application Factor and leaching rate are all that are required for the tool to perform the required calculations.  The tool then uses this information to perform simple linear corrections to MAMPEC v3.1 model outputs that have been previously generated using default Application Factors and leaching rates and used to pre-populate the spreadsheet. </t>
  </si>
  <si>
    <t xml:space="preserve">The 'Active_Substance_Input' tab can be selected to view a summary of the substance specific input parameters that were used in running the original MAMPEC 3.1 simulations that are used in the underlying worksheet calculations.  These represent EU endpoints agreed during the substance approvals stage.  The outputs from the tool will be based on these substance properties and the user inputted Application Factor and leaching rate for each product. </t>
  </si>
  <si>
    <t xml:space="preserve">Region or scenario specific outputs can be viewed by selecting the relevant named tabs (e.g. 'Output_Atlantic', 'Output_OECD_Marina etc.).  These separate output worksheet tabs automatically colour code any PEC:PNEC ratio exceeding 1 in red shading whilst those scenarios with PEC:PNEC ratios below 1 will be shaded green.   </t>
  </si>
  <si>
    <t xml:space="preserve">A summary of outputs from all scenarios is also provided in the 'Output_Summary' tab.  This can be copied and pasted into individual Product Assessment Reports to ensure consistency of reporting of outputs of the first tier exposure assessments. </t>
  </si>
  <si>
    <t xml:space="preserve">For products containing more than one active substance or containing Substances of Concern a mixture assessment will need to be performed.  Users should consult the Product Authorisation Manual and use the additional 'Multiple_Substance_RQ" Excel tool to facilitate these calculations. </t>
  </si>
  <si>
    <t>This workbook provides a calculation tool for estimating the environmental releases from the use of biocides used as antifouling products. It consists of number of spreadsheets, covering the emission scenarios described in the PT 21 Product Authorisation Manual and Emission Scenario Document (below). 
This is not a standalone document. It is a calculation tool and it should be used in combination with the Product Manual and ESD, which contains the background information that needs to be taken into account in order to correctly use this spreadsheet.</t>
  </si>
  <si>
    <t>PT 21 Product authorisation manual (environmental risk assessment) (ECHA, 2017)</t>
  </si>
  <si>
    <t>Zineb</t>
  </si>
  <si>
    <r>
      <t>Conversion Factor (plus correction of wet surface area to 27.3m</t>
    </r>
    <r>
      <rPr>
        <vertAlign val="superscript"/>
        <sz val="10"/>
        <color theme="1"/>
        <rFont val="Verdana"/>
        <family val="2"/>
      </rPr>
      <t>2</t>
    </r>
    <r>
      <rPr>
        <sz val="10"/>
        <color theme="1"/>
        <rFont val="Verdana"/>
        <family val="2"/>
      </rPr>
      <t>)</t>
    </r>
  </si>
  <si>
    <r>
      <t>Conversion Factor (retaining wet surface area of 30.7m</t>
    </r>
    <r>
      <rPr>
        <vertAlign val="superscript"/>
        <sz val="10"/>
        <color theme="1"/>
        <rFont val="Verdana"/>
        <family val="2"/>
      </rPr>
      <t>2</t>
    </r>
    <r>
      <rPr>
        <sz val="10"/>
        <color theme="1"/>
        <rFont val="Verdana"/>
        <family val="2"/>
      </rPr>
      <t>)</t>
    </r>
  </si>
  <si>
    <t>Note the application factor should be consistent with that used in the 'User_Input_Z' worksheet.</t>
  </si>
  <si>
    <t xml:space="preserve">First, the user should select an appropriate Application Factor in cell H14.  The Application Factor determines the fraction of vessels assumed to be treated with the product.  For the purposes of a first tier assessment, an Application Factor of 0.95 should be selected for copper and 0.90 for all other substances, including copper+thiocyanate and copper+pyrithione. </t>
  </si>
  <si>
    <t>1.1</t>
  </si>
  <si>
    <t>Version Final 1.1</t>
  </si>
  <si>
    <t>DIDT Baltic output statistics corrected to report DIDT values (original reported Zineb values). MAMPEC Zineb PEC values corrected. OECD marina calculations corrected to reflect raw data used 276 boats so no correction needed.  No other underlying calculations altered.</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</si>
</sst>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color theme="1"/>
      <name val="Verdana"/>
      <family val="2"/>
    </font>
    <font>
      <sz val="11"/>
      <color theme="1"/>
      <name val="Calibri"/>
      <family val="2"/>
      <scheme val="minor"/>
    </font>
    <font>
      <b/>
      <sz val="13"/>
      <color theme="3"/>
      <name val="Calibri"/>
      <family val="2"/>
      <scheme val="minor"/>
    </font>
    <font>
      <b/>
      <sz val="11"/>
      <color theme="1"/>
      <name val="Calibri"/>
      <family val="2"/>
      <scheme val="minor"/>
    </font>
    <font>
      <sz val="11"/>
      <color theme="1"/>
      <name val="Calibri"/>
      <family val="2"/>
    </font>
    <font>
      <sz val="10"/>
      <color theme="1"/>
      <name val="Verdana"/>
      <family val="2"/>
    </font>
    <font>
      <sz val="10"/>
      <color rgb="FF3F3F76"/>
      <name val="Verdana"/>
      <family val="2"/>
    </font>
    <font>
      <b/>
      <sz val="10"/>
      <color rgb="FF3F3F3F"/>
      <name val="Verdana"/>
      <family val="2"/>
    </font>
    <font>
      <sz val="12"/>
      <color theme="1"/>
      <name val="Verdana"/>
      <family val="2"/>
    </font>
    <font>
      <b/>
      <sz val="12"/>
      <color theme="0"/>
      <name val="Calibri"/>
      <family val="2"/>
      <scheme val="minor"/>
    </font>
    <font>
      <u/>
      <sz val="10"/>
      <color theme="10"/>
      <name val="Verdana"/>
      <family val="2"/>
    </font>
    <font>
      <b/>
      <sz val="15"/>
      <color theme="3"/>
      <name val="Verdana"/>
      <family val="2"/>
    </font>
    <font>
      <b/>
      <sz val="11"/>
      <color theme="3"/>
      <name val="Verdana"/>
      <family val="2"/>
    </font>
    <font>
      <sz val="10"/>
      <name val="Arial"/>
      <family val="2"/>
    </font>
    <font>
      <b/>
      <sz val="10"/>
      <color rgb="FFFA7D00"/>
      <name val="Verdana"/>
      <family val="2"/>
    </font>
    <font>
      <u/>
      <sz val="12"/>
      <color theme="10"/>
      <name val="Verdana"/>
      <family val="2"/>
    </font>
    <font>
      <b/>
      <sz val="14"/>
      <color theme="0"/>
      <name val="Verdana"/>
      <family val="2"/>
    </font>
    <font>
      <sz val="16"/>
      <color theme="1"/>
      <name val="Verdana"/>
      <family val="2"/>
    </font>
    <font>
      <b/>
      <sz val="16"/>
      <color theme="1"/>
      <name val="Verdana"/>
      <family val="2"/>
    </font>
    <font>
      <b/>
      <sz val="12"/>
      <color rgb="FFFFC000"/>
      <name val="Verdana"/>
      <family val="2"/>
    </font>
    <font>
      <sz val="11"/>
      <color theme="1"/>
      <name val="Verdana"/>
      <family val="2"/>
    </font>
    <font>
      <sz val="11"/>
      <color rgb="FF0070C0"/>
      <name val="Verdana"/>
      <family val="2"/>
    </font>
    <font>
      <sz val="10"/>
      <name val="Verdana"/>
      <family val="2"/>
    </font>
    <font>
      <b/>
      <sz val="12"/>
      <color rgb="FFEFB011"/>
      <name val="Verdana"/>
      <family val="2"/>
    </font>
    <font>
      <vertAlign val="superscript"/>
      <sz val="11"/>
      <color rgb="FF0070C0"/>
      <name val="Verdana"/>
      <family val="2"/>
    </font>
    <font>
      <i/>
      <sz val="10"/>
      <color theme="1"/>
      <name val="Verdana"/>
      <family val="2"/>
    </font>
    <font>
      <i/>
      <vertAlign val="subscript"/>
      <sz val="10"/>
      <color theme="1"/>
      <name val="Verdana"/>
      <family val="2"/>
    </font>
    <font>
      <vertAlign val="superscript"/>
      <sz val="10"/>
      <color theme="1"/>
      <name val="Verdana"/>
      <family val="2"/>
    </font>
    <font>
      <sz val="10"/>
      <color theme="1"/>
      <name val="Calibri"/>
      <family val="2"/>
    </font>
    <font>
      <i/>
      <sz val="10"/>
      <color theme="1"/>
      <name val="Calibri"/>
      <family val="2"/>
    </font>
    <font>
      <b/>
      <sz val="10"/>
      <color theme="1"/>
      <name val="Verdana"/>
      <family val="2"/>
    </font>
    <font>
      <b/>
      <sz val="15"/>
      <color theme="3"/>
      <name val="Calibri"/>
      <family val="2"/>
      <scheme val="minor"/>
    </font>
    <font>
      <sz val="11"/>
      <color theme="0" tint="-4.9989318521683403E-2"/>
      <name val="Verdana"/>
      <family val="2"/>
    </font>
    <font>
      <b/>
      <u/>
      <sz val="10"/>
      <color theme="1"/>
      <name val="Verdana"/>
      <family val="2"/>
    </font>
    <font>
      <b/>
      <sz val="11"/>
      <color theme="1"/>
      <name val="Verdana"/>
      <family val="2"/>
    </font>
    <font>
      <sz val="11"/>
      <color rgb="FF0070C0"/>
      <name val="Calibri"/>
      <family val="2"/>
    </font>
    <font>
      <sz val="9"/>
      <color indexed="81"/>
      <name val="Tahoma"/>
      <family val="2"/>
    </font>
    <font>
      <b/>
      <sz val="9"/>
      <color indexed="81"/>
      <name val="Tahoma"/>
      <family val="2"/>
    </font>
  </fonts>
  <fills count="19">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theme="0"/>
        <bgColor indexed="64"/>
      </patternFill>
    </fill>
    <fill>
      <patternFill patternType="solid">
        <fgColor rgb="FFEFB011"/>
        <bgColor indexed="64"/>
      </patternFill>
    </fill>
    <fill>
      <patternFill patternType="solid">
        <fgColor rgb="FF0070C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8" tint="0.39994506668294322"/>
        <bgColor indexed="64"/>
      </patternFill>
    </fill>
    <fill>
      <patternFill patternType="lightTrellis">
        <fgColor theme="0"/>
        <bgColor rgb="FFFFC000"/>
      </patternFill>
    </fill>
    <fill>
      <patternFill patternType="gray0625">
        <fgColor theme="8" tint="0.79992065187536243"/>
        <bgColor theme="4" tint="0.79989013336588644"/>
      </patternFill>
    </fill>
    <fill>
      <patternFill patternType="solid">
        <fgColor theme="7" tint="0.79998168889431442"/>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rgb="FF002060"/>
        <bgColor indexed="64"/>
      </patternFill>
    </fill>
    <fill>
      <patternFill patternType="solid">
        <fgColor theme="1"/>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1">
    <xf numFmtId="0" fontId="0" fillId="5" borderId="0"/>
    <xf numFmtId="0" fontId="11" fillId="0" borderId="1" applyNumberFormat="0" applyFill="0" applyAlignment="0" applyProtection="0"/>
    <xf numFmtId="0" fontId="2" fillId="0" borderId="2" applyNumberFormat="0" applyFill="0" applyAlignment="0" applyProtection="0"/>
    <xf numFmtId="0" fontId="12" fillId="0" borderId="0" applyNumberFormat="0" applyFill="0" applyBorder="0" applyAlignment="0" applyProtection="0"/>
    <xf numFmtId="0" fontId="6" fillId="2" borderId="3" applyNumberFormat="0" applyAlignment="0" applyProtection="0"/>
    <xf numFmtId="0" fontId="7" fillId="3" borderId="4" applyNumberFormat="0" applyAlignment="0" applyProtection="0"/>
    <xf numFmtId="0" fontId="14" fillId="3" borderId="3" applyNumberFormat="0" applyAlignment="0" applyProtection="0"/>
    <xf numFmtId="0" fontId="9" fillId="4" borderId="5" applyNumberFormat="0" applyAlignment="0" applyProtection="0"/>
    <xf numFmtId="0" fontId="5" fillId="0" borderId="0"/>
    <xf numFmtId="0" fontId="6" fillId="2" borderId="3" applyNumberFormat="0" applyAlignment="0" applyProtection="0"/>
    <xf numFmtId="0" fontId="7" fillId="3" borderId="4" applyNumberFormat="0" applyAlignment="0" applyProtection="0"/>
    <xf numFmtId="0" fontId="9" fillId="4" borderId="5" applyNumberFormat="0" applyAlignment="0" applyProtection="0"/>
    <xf numFmtId="0" fontId="11" fillId="0" borderId="1" applyNumberFormat="0" applyFill="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3" fillId="0" borderId="0"/>
    <xf numFmtId="0" fontId="14" fillId="3" borderId="3" applyNumberFormat="0" applyAlignment="0" applyProtection="0"/>
    <xf numFmtId="0" fontId="13" fillId="0" borderId="0"/>
    <xf numFmtId="0" fontId="19" fillId="7" borderId="0">
      <alignment horizontal="center"/>
    </xf>
    <xf numFmtId="0" fontId="20" fillId="8" borderId="0">
      <alignment horizontal="center" vertical="center" wrapText="1"/>
    </xf>
    <xf numFmtId="0" fontId="21" fillId="8" borderId="0">
      <alignment horizontal="center" vertical="center" wrapText="1"/>
    </xf>
    <xf numFmtId="0" fontId="22" fillId="11" borderId="0" applyAlignment="0"/>
    <xf numFmtId="0" fontId="5" fillId="9" borderId="6">
      <alignment horizontal="left" vertical="center"/>
    </xf>
    <xf numFmtId="2" fontId="5" fillId="10" borderId="19">
      <alignment horizontal="center" vertical="center"/>
    </xf>
    <xf numFmtId="0" fontId="5" fillId="12" borderId="0">
      <alignment horizontal="center"/>
    </xf>
    <xf numFmtId="0" fontId="20" fillId="13" borderId="0">
      <alignment horizontal="center" vertical="center" wrapText="1"/>
    </xf>
    <xf numFmtId="0" fontId="1" fillId="0" borderId="0"/>
    <xf numFmtId="0" fontId="31" fillId="0" borderId="1" applyNumberFormat="0" applyFill="0" applyAlignment="0" applyProtection="0"/>
    <xf numFmtId="0" fontId="22" fillId="14" borderId="0" applyAlignment="0"/>
    <xf numFmtId="0" fontId="32" fillId="15" borderId="0">
      <alignment horizontal="center" vertical="center" wrapText="1"/>
    </xf>
    <xf numFmtId="0" fontId="16" fillId="17" borderId="0">
      <alignment horizontal="center"/>
    </xf>
  </cellStyleXfs>
  <cellXfs count="205">
    <xf numFmtId="0" fontId="0" fillId="5" borderId="0" xfId="0"/>
    <xf numFmtId="0" fontId="0" fillId="5" borderId="0" xfId="0" applyFill="1"/>
    <xf numFmtId="0" fontId="17" fillId="5" borderId="0" xfId="0" applyFont="1" applyFill="1"/>
    <xf numFmtId="0" fontId="17" fillId="5" borderId="0" xfId="8" applyFont="1" applyFill="1" applyBorder="1" applyAlignment="1"/>
    <xf numFmtId="0" fontId="17" fillId="5" borderId="0" xfId="8" applyFont="1" applyFill="1" applyAlignment="1"/>
    <xf numFmtId="0" fontId="17" fillId="5" borderId="0" xfId="8" applyFont="1" applyFill="1"/>
    <xf numFmtId="0" fontId="18" fillId="5" borderId="0" xfId="8" applyFont="1" applyFill="1" applyAlignment="1"/>
    <xf numFmtId="14" fontId="17" fillId="5" borderId="0" xfId="8" applyNumberFormat="1" applyFont="1" applyFill="1"/>
    <xf numFmtId="0" fontId="0" fillId="5" borderId="0" xfId="0" applyFill="1" applyBorder="1" applyAlignment="1">
      <alignment vertical="center"/>
    </xf>
    <xf numFmtId="0" fontId="8" fillId="5" borderId="0" xfId="0" applyFont="1" applyFill="1" applyBorder="1" applyAlignment="1">
      <alignment vertical="center"/>
    </xf>
    <xf numFmtId="0" fontId="0" fillId="5" borderId="0" xfId="0" applyFill="1" applyAlignment="1">
      <alignment vertical="center"/>
    </xf>
    <xf numFmtId="0" fontId="3" fillId="5" borderId="0" xfId="0" applyFont="1" applyFill="1"/>
    <xf numFmtId="0" fontId="0" fillId="5" borderId="0" xfId="0" applyFont="1" applyFill="1"/>
    <xf numFmtId="0" fontId="4" fillId="5" borderId="0" xfId="0" applyFont="1" applyFill="1"/>
    <xf numFmtId="0" fontId="2" fillId="5" borderId="2" xfId="2" applyFill="1"/>
    <xf numFmtId="0" fontId="20" fillId="8" borderId="0" xfId="19">
      <alignment horizontal="center" vertical="center" wrapText="1"/>
    </xf>
    <xf numFmtId="0" fontId="21" fillId="8" borderId="0" xfId="20">
      <alignment horizontal="center" vertical="center" wrapText="1"/>
    </xf>
    <xf numFmtId="0" fontId="21" fillId="8" borderId="7" xfId="20" applyBorder="1">
      <alignment horizontal="center" vertical="center" wrapText="1"/>
    </xf>
    <xf numFmtId="0" fontId="21" fillId="8" borderId="0" xfId="20" applyBorder="1">
      <alignment horizontal="center" vertical="center" wrapText="1"/>
    </xf>
    <xf numFmtId="0" fontId="21" fillId="8" borderId="8" xfId="20" applyBorder="1">
      <alignment horizontal="center" vertical="center" wrapText="1"/>
    </xf>
    <xf numFmtId="0" fontId="0" fillId="5" borderId="0" xfId="0" applyFill="1" applyBorder="1"/>
    <xf numFmtId="0" fontId="0" fillId="5" borderId="8" xfId="0" applyFill="1" applyBorder="1"/>
    <xf numFmtId="0" fontId="22" fillId="11" borderId="0" xfId="21"/>
    <xf numFmtId="0" fontId="0" fillId="8" borderId="0" xfId="0" applyFill="1" applyBorder="1" applyAlignment="1" applyProtection="1">
      <alignment vertical="center"/>
      <protection locked="0"/>
    </xf>
    <xf numFmtId="0" fontId="0" fillId="5" borderId="0" xfId="0" applyFill="1" applyAlignment="1">
      <alignment wrapText="1"/>
    </xf>
    <xf numFmtId="0" fontId="25" fillId="5" borderId="0" xfId="0" applyFont="1" applyFill="1"/>
    <xf numFmtId="0" fontId="0" fillId="8" borderId="7" xfId="0" applyFill="1" applyBorder="1" applyAlignment="1" applyProtection="1">
      <alignment vertical="center"/>
      <protection locked="0"/>
    </xf>
    <xf numFmtId="0" fontId="0" fillId="8" borderId="8" xfId="0" applyFill="1" applyBorder="1" applyAlignment="1" applyProtection="1">
      <alignment horizontal="left" vertical="center"/>
      <protection locked="0"/>
    </xf>
    <xf numFmtId="0" fontId="0" fillId="5" borderId="0" xfId="0" applyFill="1" applyBorder="1" applyAlignment="1">
      <alignment horizontal="center" vertical="center"/>
    </xf>
    <xf numFmtId="0" fontId="0" fillId="5" borderId="18" xfId="0" applyFill="1" applyBorder="1"/>
    <xf numFmtId="0" fontId="25" fillId="5" borderId="0" xfId="0" applyFont="1" applyFill="1" applyBorder="1" applyAlignment="1">
      <alignment horizontal="center"/>
    </xf>
    <xf numFmtId="0" fontId="25" fillId="5" borderId="0" xfId="0" applyFont="1" applyFill="1" applyBorder="1" applyAlignment="1">
      <alignment horizontal="center" vertical="center"/>
    </xf>
    <xf numFmtId="0" fontId="29" fillId="5" borderId="0" xfId="0" applyFont="1" applyFill="1" applyBorder="1" applyAlignment="1">
      <alignment horizontal="center" vertical="center"/>
    </xf>
    <xf numFmtId="0" fontId="0" fillId="5" borderId="0" xfId="0" applyFill="1" applyBorder="1" applyAlignment="1">
      <alignment horizontal="left" vertical="center"/>
    </xf>
    <xf numFmtId="0" fontId="0" fillId="5" borderId="17" xfId="0" applyFill="1" applyBorder="1" applyAlignment="1">
      <alignment horizontal="left" vertical="center"/>
    </xf>
    <xf numFmtId="0" fontId="29" fillId="5" borderId="17" xfId="0" applyFont="1" applyFill="1" applyBorder="1" applyAlignment="1">
      <alignment horizontal="center" vertical="center" wrapText="1"/>
    </xf>
    <xf numFmtId="0" fontId="0" fillId="5" borderId="16" xfId="0" applyFill="1" applyBorder="1" applyAlignment="1">
      <alignment horizontal="left" vertical="center" wrapText="1"/>
    </xf>
    <xf numFmtId="0" fontId="0" fillId="5" borderId="7" xfId="0" applyFill="1" applyBorder="1" applyAlignment="1">
      <alignment horizontal="left" vertical="center" wrapText="1"/>
    </xf>
    <xf numFmtId="0" fontId="0" fillId="5" borderId="17" xfId="0" applyFill="1" applyBorder="1" applyAlignment="1">
      <alignment horizontal="center" vertical="center"/>
    </xf>
    <xf numFmtId="0" fontId="5" fillId="9" borderId="6" xfId="22">
      <alignment horizontal="left" vertical="center"/>
    </xf>
    <xf numFmtId="2" fontId="5" fillId="10" borderId="19" xfId="23" applyBorder="1">
      <alignment horizontal="center" vertical="center"/>
    </xf>
    <xf numFmtId="2" fontId="5" fillId="10" borderId="20" xfId="23" applyBorder="1">
      <alignment horizontal="center" vertical="center"/>
    </xf>
    <xf numFmtId="0" fontId="13" fillId="5" borderId="0" xfId="15" applyFill="1"/>
    <xf numFmtId="2" fontId="0" fillId="5" borderId="0" xfId="0" applyNumberFormat="1" applyFill="1"/>
    <xf numFmtId="0" fontId="11" fillId="5" borderId="1" xfId="1" applyFill="1"/>
    <xf numFmtId="0" fontId="0" fillId="5" borderId="9" xfId="0" applyFill="1" applyBorder="1"/>
    <xf numFmtId="0" fontId="0" fillId="5" borderId="11" xfId="0" applyFill="1" applyBorder="1" applyAlignment="1">
      <alignment horizontal="left" vertical="center"/>
    </xf>
    <xf numFmtId="0" fontId="5" fillId="9" borderId="12" xfId="22" applyBorder="1">
      <alignment horizontal="left" vertical="center"/>
    </xf>
    <xf numFmtId="0" fontId="5" fillId="9" borderId="6" xfId="22" applyBorder="1" applyAlignment="1">
      <alignment horizontal="center" vertical="center"/>
    </xf>
    <xf numFmtId="0" fontId="21" fillId="8" borderId="0" xfId="20" applyAlignment="1">
      <alignment horizontal="right" vertical="center" wrapText="1"/>
    </xf>
    <xf numFmtId="0" fontId="21" fillId="8" borderId="0" xfId="20" applyAlignment="1">
      <alignment horizontal="left" vertical="center" wrapText="1"/>
    </xf>
    <xf numFmtId="0" fontId="23" fillId="7" borderId="13" xfId="0" applyFont="1" applyFill="1" applyBorder="1" applyAlignment="1" applyProtection="1">
      <alignment vertical="center"/>
      <protection locked="0"/>
    </xf>
    <xf numFmtId="0" fontId="23" fillId="7" borderId="14" xfId="0" applyFont="1" applyFill="1" applyBorder="1" applyAlignment="1" applyProtection="1">
      <alignment vertical="center"/>
      <protection locked="0"/>
    </xf>
    <xf numFmtId="0" fontId="23" fillId="7" borderId="15" xfId="0" applyFont="1" applyFill="1" applyBorder="1" applyAlignment="1" applyProtection="1">
      <alignment vertical="center"/>
      <protection locked="0"/>
    </xf>
    <xf numFmtId="0" fontId="11" fillId="5" borderId="1" xfId="12" applyFill="1" applyAlignment="1">
      <alignment horizontal="left"/>
    </xf>
    <xf numFmtId="0" fontId="13" fillId="5" borderId="0" xfId="15" applyFill="1"/>
    <xf numFmtId="0" fontId="20" fillId="8" borderId="0" xfId="19">
      <alignment horizontal="center" vertical="center" wrapText="1"/>
    </xf>
    <xf numFmtId="0" fontId="30" fillId="5" borderId="0" xfId="0" applyFont="1" applyFill="1"/>
    <xf numFmtId="0" fontId="11" fillId="5" borderId="1" xfId="12" applyFill="1" applyAlignment="1">
      <alignment horizontal="left"/>
    </xf>
    <xf numFmtId="0" fontId="2" fillId="5" borderId="2" xfId="2" applyFill="1" applyAlignment="1">
      <alignment horizontal="left"/>
    </xf>
    <xf numFmtId="0" fontId="20" fillId="8" borderId="0" xfId="19" applyAlignment="1">
      <alignment horizontal="center" vertical="top" wrapText="1"/>
    </xf>
    <xf numFmtId="0" fontId="22" fillId="11" borderId="0" xfId="21" applyBorder="1"/>
    <xf numFmtId="0" fontId="21" fillId="5" borderId="0" xfId="20" applyFill="1" applyAlignment="1">
      <alignment horizontal="left" vertical="center" wrapText="1"/>
    </xf>
    <xf numFmtId="0" fontId="5" fillId="0" borderId="0" xfId="8"/>
    <xf numFmtId="0" fontId="13" fillId="5" borderId="0" xfId="17" applyFill="1"/>
    <xf numFmtId="0" fontId="13" fillId="5" borderId="0" xfId="17" applyFill="1" applyAlignment="1">
      <alignment wrapText="1"/>
    </xf>
    <xf numFmtId="0" fontId="5" fillId="12" borderId="0" xfId="24">
      <alignment horizontal="center"/>
    </xf>
    <xf numFmtId="11" fontId="20" fillId="8" borderId="0" xfId="19" applyNumberFormat="1">
      <alignment horizontal="center" vertical="center" wrapText="1"/>
    </xf>
    <xf numFmtId="0" fontId="20" fillId="8" borderId="0" xfId="19">
      <alignment horizontal="center" vertical="center" wrapText="1"/>
    </xf>
    <xf numFmtId="0" fontId="22" fillId="11" borderId="0" xfId="21" applyAlignment="1">
      <alignment horizontal="right"/>
    </xf>
    <xf numFmtId="0" fontId="32" fillId="15" borderId="0" xfId="29">
      <alignment horizontal="center" vertical="center" wrapText="1"/>
    </xf>
    <xf numFmtId="11" fontId="5" fillId="12" borderId="0" xfId="24" applyNumberFormat="1">
      <alignment horizontal="center"/>
    </xf>
    <xf numFmtId="11" fontId="0" fillId="12" borderId="0" xfId="24" applyNumberFormat="1" applyFont="1">
      <alignment horizontal="center"/>
    </xf>
    <xf numFmtId="0" fontId="0" fillId="12" borderId="0" xfId="24" applyFont="1">
      <alignment horizontal="center"/>
    </xf>
    <xf numFmtId="0" fontId="33" fillId="5" borderId="0" xfId="0" applyFont="1" applyAlignment="1"/>
    <xf numFmtId="0" fontId="30" fillId="5" borderId="0" xfId="0" applyFont="1"/>
    <xf numFmtId="0" fontId="33" fillId="5" borderId="0" xfId="0" applyFont="1"/>
    <xf numFmtId="0" fontId="0" fillId="5" borderId="6" xfId="0" applyBorder="1"/>
    <xf numFmtId="0" fontId="33" fillId="5" borderId="0" xfId="0" applyFont="1" applyAlignment="1">
      <alignment horizontal="center"/>
    </xf>
    <xf numFmtId="0" fontId="22" fillId="11" borderId="0" xfId="21" applyAlignment="1">
      <alignment horizontal="right"/>
    </xf>
    <xf numFmtId="0" fontId="0" fillId="5" borderId="0" xfId="0"/>
    <xf numFmtId="0" fontId="0" fillId="16" borderId="0" xfId="0" applyFill="1"/>
    <xf numFmtId="0" fontId="33" fillId="16" borderId="0" xfId="0" applyFont="1" applyFill="1"/>
    <xf numFmtId="0" fontId="33" fillId="5" borderId="0" xfId="0" applyFont="1" applyFill="1" applyAlignment="1"/>
    <xf numFmtId="0" fontId="22" fillId="5" borderId="0" xfId="21" applyFill="1" applyBorder="1"/>
    <xf numFmtId="0" fontId="22" fillId="5" borderId="0" xfId="21" applyFill="1" applyBorder="1" applyAlignment="1">
      <alignment horizontal="right"/>
    </xf>
    <xf numFmtId="0" fontId="22" fillId="5" borderId="0" xfId="21" applyFill="1" applyBorder="1" applyAlignment="1">
      <alignment horizontal="center"/>
    </xf>
    <xf numFmtId="11" fontId="22" fillId="11" borderId="0" xfId="21" applyNumberFormat="1" applyAlignment="1">
      <alignment horizontal="center"/>
    </xf>
    <xf numFmtId="0" fontId="0" fillId="5" borderId="0" xfId="0" applyAlignment="1"/>
    <xf numFmtId="0" fontId="0" fillId="5" borderId="0" xfId="0" applyBorder="1"/>
    <xf numFmtId="0" fontId="33" fillId="5" borderId="0" xfId="0" applyFont="1" applyBorder="1"/>
    <xf numFmtId="0" fontId="0" fillId="5" borderId="0" xfId="0" applyFont="1" applyBorder="1"/>
    <xf numFmtId="0" fontId="0" fillId="5" borderId="0" xfId="0" applyBorder="1" applyAlignment="1">
      <alignment wrapText="1"/>
    </xf>
    <xf numFmtId="11" fontId="20" fillId="13" borderId="0" xfId="25" applyNumberFormat="1">
      <alignment horizontal="center" vertical="center" wrapText="1"/>
    </xf>
    <xf numFmtId="11" fontId="22" fillId="11" borderId="0" xfId="21" applyNumberFormat="1" applyAlignment="1">
      <alignment horizontal="center" vertical="center"/>
    </xf>
    <xf numFmtId="0" fontId="20" fillId="8" borderId="0" xfId="19" applyBorder="1">
      <alignment horizontal="center" vertical="center" wrapText="1"/>
    </xf>
    <xf numFmtId="11" fontId="20" fillId="8" borderId="0" xfId="19" applyNumberFormat="1" applyBorder="1">
      <alignment horizontal="center" vertical="center" wrapText="1"/>
    </xf>
    <xf numFmtId="11" fontId="22" fillId="11" borderId="0" xfId="21" applyNumberFormat="1" applyBorder="1" applyAlignment="1">
      <alignment horizontal="center"/>
    </xf>
    <xf numFmtId="11" fontId="22" fillId="11" borderId="0" xfId="21" applyNumberFormat="1" applyBorder="1"/>
    <xf numFmtId="0" fontId="20" fillId="8" borderId="0" xfId="19" applyBorder="1" applyAlignment="1">
      <alignment horizontal="center" vertical="top" wrapText="1"/>
    </xf>
    <xf numFmtId="11" fontId="0" fillId="5" borderId="6" xfId="0" applyNumberFormat="1" applyBorder="1"/>
    <xf numFmtId="0" fontId="0" fillId="5" borderId="0" xfId="0" applyAlignment="1">
      <alignment wrapText="1"/>
    </xf>
    <xf numFmtId="0" fontId="0" fillId="16" borderId="0" xfId="0" applyFill="1" applyBorder="1"/>
    <xf numFmtId="0" fontId="0" fillId="16" borderId="0" xfId="0" applyFill="1" applyBorder="1" applyAlignment="1">
      <alignment wrapText="1"/>
    </xf>
    <xf numFmtId="0" fontId="30" fillId="5" borderId="0" xfId="0" applyFont="1" applyAlignment="1"/>
    <xf numFmtId="0" fontId="10" fillId="5" borderId="0" xfId="14" quotePrefix="1" applyFill="1" applyBorder="1" applyAlignment="1">
      <alignment vertical="center"/>
    </xf>
    <xf numFmtId="0" fontId="10" fillId="5" borderId="0" xfId="14" applyFill="1" applyBorder="1" applyAlignment="1">
      <alignment vertical="center"/>
    </xf>
    <xf numFmtId="0" fontId="15" fillId="5" borderId="0" xfId="14" applyFont="1" applyFill="1" applyBorder="1" applyAlignment="1">
      <alignment vertical="center" wrapText="1"/>
    </xf>
    <xf numFmtId="0" fontId="10" fillId="5" borderId="0" xfId="14" applyFill="1"/>
    <xf numFmtId="0" fontId="21" fillId="8" borderId="0" xfId="20" applyAlignment="1">
      <alignment horizontal="left" vertical="center" wrapText="1"/>
    </xf>
    <xf numFmtId="0" fontId="22" fillId="11" borderId="0" xfId="21" applyAlignment="1">
      <alignment horizontal="right"/>
    </xf>
    <xf numFmtId="0" fontId="2" fillId="5" borderId="2" xfId="2" applyFill="1" applyAlignment="1">
      <alignment horizontal="left"/>
    </xf>
    <xf numFmtId="0" fontId="20" fillId="8" borderId="0" xfId="19">
      <alignment horizontal="center" vertical="center" wrapText="1"/>
    </xf>
    <xf numFmtId="0" fontId="2" fillId="0" borderId="2" xfId="2" applyAlignment="1">
      <alignment horizontal="left"/>
    </xf>
    <xf numFmtId="0" fontId="0" fillId="5" borderId="0" xfId="0"/>
    <xf numFmtId="0" fontId="21" fillId="8" borderId="0" xfId="20" applyAlignment="1">
      <alignment horizontal="left" vertical="center" wrapText="1"/>
    </xf>
    <xf numFmtId="0" fontId="2" fillId="5" borderId="2" xfId="2" applyFill="1" applyAlignment="1">
      <alignment horizontal="left"/>
    </xf>
    <xf numFmtId="11" fontId="22" fillId="11" borderId="0" xfId="21" applyNumberFormat="1" applyAlignment="1">
      <alignment horizontal="center" vertical="center" wrapText="1"/>
    </xf>
    <xf numFmtId="0" fontId="0" fillId="5" borderId="0" xfId="0" applyBorder="1" applyAlignment="1">
      <alignment horizontal="left"/>
    </xf>
    <xf numFmtId="11" fontId="0" fillId="5" borderId="0" xfId="0" applyNumberFormat="1" applyBorder="1"/>
    <xf numFmtId="14" fontId="17" fillId="5" borderId="0" xfId="0" applyNumberFormat="1" applyFont="1" applyFill="1"/>
    <xf numFmtId="0" fontId="0" fillId="5" borderId="0" xfId="0"/>
    <xf numFmtId="0" fontId="19" fillId="7" borderId="0" xfId="18" applyAlignment="1"/>
    <xf numFmtId="49" fontId="17" fillId="5" borderId="0" xfId="8" applyNumberFormat="1" applyFont="1" applyFill="1"/>
    <xf numFmtId="49" fontId="17" fillId="5" borderId="0" xfId="0" applyNumberFormat="1" applyFont="1" applyFill="1"/>
    <xf numFmtId="14" fontId="0" fillId="5" borderId="0" xfId="0" applyNumberFormat="1"/>
    <xf numFmtId="0" fontId="0" fillId="5" borderId="0" xfId="0"/>
    <xf numFmtId="0" fontId="0" fillId="5" borderId="0" xfId="0"/>
    <xf numFmtId="0" fontId="13" fillId="0" borderId="0" xfId="15"/>
    <xf numFmtId="0" fontId="1" fillId="0" borderId="0" xfId="26"/>
    <xf numFmtId="0" fontId="2" fillId="0" borderId="2" xfId="2" applyAlignment="1">
      <alignment horizontal="left"/>
    </xf>
    <xf numFmtId="0" fontId="11" fillId="5" borderId="1" xfId="12" applyFill="1" applyAlignment="1">
      <alignment horizontal="left"/>
    </xf>
    <xf numFmtId="0" fontId="30" fillId="5" borderId="0" xfId="0" applyFont="1" applyAlignment="1">
      <alignment horizontal="left"/>
    </xf>
    <xf numFmtId="0" fontId="0" fillId="5" borderId="0" xfId="0"/>
    <xf numFmtId="0" fontId="21" fillId="8" borderId="0" xfId="20" applyAlignment="1">
      <alignment horizontal="left" vertical="center" wrapText="1"/>
    </xf>
    <xf numFmtId="0" fontId="22" fillId="11" borderId="0" xfId="21" applyAlignment="1">
      <alignment horizontal="right"/>
    </xf>
    <xf numFmtId="0" fontId="2" fillId="5" borderId="2" xfId="2" applyFill="1" applyAlignment="1">
      <alignment horizontal="left"/>
    </xf>
    <xf numFmtId="0" fontId="20" fillId="8" borderId="0" xfId="19">
      <alignment horizontal="center" vertical="center" wrapText="1"/>
    </xf>
    <xf numFmtId="0" fontId="0" fillId="5" borderId="0" xfId="0"/>
    <xf numFmtId="0" fontId="20" fillId="8" borderId="0" xfId="19" applyNumberFormat="1">
      <alignment horizontal="center" vertical="center" wrapText="1"/>
    </xf>
    <xf numFmtId="0" fontId="0" fillId="5" borderId="0" xfId="0" applyAlignment="1">
      <alignment horizontal="center"/>
    </xf>
    <xf numFmtId="0" fontId="22" fillId="11" borderId="0" xfId="21" applyAlignment="1">
      <alignment horizontal="right" vertical="center" wrapText="1"/>
    </xf>
    <xf numFmtId="0" fontId="22" fillId="11" borderId="0" xfId="21" applyAlignment="1">
      <alignment horizontal="left" vertical="center" wrapText="1"/>
    </xf>
    <xf numFmtId="0" fontId="22" fillId="11" borderId="0" xfId="21" applyAlignment="1">
      <alignment horizontal="center" vertical="center" wrapText="1"/>
    </xf>
    <xf numFmtId="11" fontId="22" fillId="11" borderId="0" xfId="21" applyNumberFormat="1"/>
    <xf numFmtId="0" fontId="34" fillId="8" borderId="0" xfId="19" applyFont="1" applyAlignment="1">
      <alignment horizontal="left" vertical="center" wrapText="1"/>
    </xf>
    <xf numFmtId="0" fontId="30" fillId="5" borderId="0" xfId="0" applyFont="1" applyAlignment="1">
      <alignment horizontal="center"/>
    </xf>
    <xf numFmtId="2" fontId="0" fillId="5" borderId="0" xfId="0" applyNumberFormat="1" applyAlignment="1">
      <alignment horizontal="center"/>
    </xf>
    <xf numFmtId="0" fontId="0" fillId="5" borderId="6" xfId="0" applyBorder="1" applyAlignment="1">
      <alignment horizontal="center" wrapText="1"/>
    </xf>
    <xf numFmtId="11" fontId="0" fillId="5" borderId="6" xfId="0" applyNumberFormat="1" applyBorder="1" applyAlignment="1">
      <alignment horizontal="center"/>
    </xf>
    <xf numFmtId="0" fontId="0" fillId="16" borderId="0" xfId="0" applyFill="1" applyAlignment="1">
      <alignment horizontal="center"/>
    </xf>
    <xf numFmtId="11" fontId="0" fillId="9" borderId="6" xfId="22" applyNumberFormat="1" applyFont="1">
      <alignment horizontal="left" vertical="center"/>
    </xf>
    <xf numFmtId="0" fontId="0" fillId="5" borderId="0" xfId="0"/>
    <xf numFmtId="0" fontId="16" fillId="17" borderId="0" xfId="30">
      <alignment horizontal="center"/>
    </xf>
    <xf numFmtId="0" fontId="0" fillId="5" borderId="0" xfId="0"/>
    <xf numFmtId="0" fontId="11" fillId="5" borderId="1" xfId="1" applyFill="1" applyAlignment="1">
      <alignment wrapText="1"/>
    </xf>
    <xf numFmtId="0" fontId="31" fillId="5" borderId="1" xfId="27" applyFill="1" applyAlignment="1">
      <alignment wrapText="1"/>
    </xf>
    <xf numFmtId="11" fontId="5" fillId="9" borderId="6" xfId="22" applyNumberFormat="1">
      <alignment horizontal="left" vertical="center"/>
    </xf>
    <xf numFmtId="0" fontId="17" fillId="5" borderId="0" xfId="8" applyFont="1" applyFill="1" applyAlignment="1">
      <alignment horizontal="justify" vertical="center" wrapText="1"/>
    </xf>
    <xf numFmtId="0" fontId="11" fillId="5" borderId="1" xfId="1" applyFill="1" applyAlignment="1">
      <alignment horizontal="left" wrapText="1"/>
    </xf>
    <xf numFmtId="0" fontId="16" fillId="17" borderId="0" xfId="30">
      <alignment horizontal="center"/>
    </xf>
    <xf numFmtId="0" fontId="11" fillId="5" borderId="1" xfId="1" applyFill="1" applyAlignment="1">
      <alignment horizontal="left" vertical="center" wrapText="1"/>
    </xf>
    <xf numFmtId="0" fontId="16" fillId="6" borderId="0" xfId="15" applyFont="1" applyFill="1" applyBorder="1" applyAlignment="1">
      <alignment horizontal="center" vertical="center"/>
    </xf>
    <xf numFmtId="0" fontId="2" fillId="0" borderId="2" xfId="2" applyAlignment="1">
      <alignment horizontal="left"/>
    </xf>
    <xf numFmtId="0" fontId="11" fillId="5" borderId="1" xfId="12" applyFill="1" applyAlignment="1">
      <alignment horizontal="left"/>
    </xf>
    <xf numFmtId="0" fontId="19" fillId="7" borderId="7" xfId="18" applyBorder="1" applyAlignment="1">
      <alignment horizontal="left"/>
    </xf>
    <xf numFmtId="0" fontId="19" fillId="7" borderId="0" xfId="18" applyBorder="1" applyAlignment="1">
      <alignment horizontal="left"/>
    </xf>
    <xf numFmtId="0" fontId="19" fillId="7" borderId="8" xfId="18" applyBorder="1" applyAlignment="1">
      <alignment horizontal="left"/>
    </xf>
    <xf numFmtId="0" fontId="16" fillId="17" borderId="0" xfId="30" applyAlignment="1">
      <alignment horizontal="center"/>
    </xf>
    <xf numFmtId="0" fontId="0" fillId="5" borderId="21" xfId="0" applyBorder="1" applyAlignment="1">
      <alignment horizontal="left"/>
    </xf>
    <xf numFmtId="0" fontId="0" fillId="5" borderId="22" xfId="0" applyBorder="1" applyAlignment="1">
      <alignment horizontal="left"/>
    </xf>
    <xf numFmtId="0" fontId="0" fillId="5" borderId="23" xfId="0" applyBorder="1" applyAlignment="1">
      <alignment horizontal="left"/>
    </xf>
    <xf numFmtId="0" fontId="0" fillId="5" borderId="24" xfId="0" applyBorder="1" applyAlignment="1">
      <alignment horizontal="left"/>
    </xf>
    <xf numFmtId="0" fontId="0" fillId="5" borderId="25" xfId="0" applyBorder="1" applyAlignment="1">
      <alignment horizontal="left"/>
    </xf>
    <xf numFmtId="0" fontId="0" fillId="5" borderId="26" xfId="0" applyBorder="1" applyAlignment="1">
      <alignment horizontal="left"/>
    </xf>
    <xf numFmtId="0" fontId="0" fillId="5" borderId="27" xfId="0" applyBorder="1" applyAlignment="1">
      <alignment horizontal="left"/>
    </xf>
    <xf numFmtId="0" fontId="0" fillId="5" borderId="28" xfId="0" applyBorder="1" applyAlignment="1">
      <alignment horizontal="left"/>
    </xf>
    <xf numFmtId="0" fontId="0" fillId="5" borderId="29" xfId="0" applyBorder="1" applyAlignment="1">
      <alignment horizontal="left"/>
    </xf>
    <xf numFmtId="0" fontId="0" fillId="5" borderId="21" xfId="0" applyBorder="1" applyAlignment="1">
      <alignment horizontal="center" vertical="center" textRotation="90" wrapText="1"/>
    </xf>
    <xf numFmtId="0" fontId="0" fillId="5" borderId="23" xfId="0" applyBorder="1" applyAlignment="1">
      <alignment horizontal="center" vertical="center" textRotation="90" wrapText="1"/>
    </xf>
    <xf numFmtId="0" fontId="0" fillId="5" borderId="6" xfId="0" applyBorder="1" applyAlignment="1">
      <alignment horizontal="left"/>
    </xf>
    <xf numFmtId="0" fontId="16" fillId="18" borderId="0" xfId="30" applyFill="1" applyAlignment="1">
      <alignment horizontal="center"/>
    </xf>
    <xf numFmtId="0" fontId="0" fillId="5" borderId="0" xfId="0"/>
    <xf numFmtId="0" fontId="30" fillId="5" borderId="0" xfId="0" applyFont="1" applyAlignment="1">
      <alignment horizontal="left"/>
    </xf>
    <xf numFmtId="0" fontId="33" fillId="5" borderId="0" xfId="0" applyFont="1" applyAlignment="1">
      <alignment horizontal="left"/>
    </xf>
    <xf numFmtId="0" fontId="16" fillId="18" borderId="0" xfId="30" applyFill="1">
      <alignment horizontal="center"/>
    </xf>
    <xf numFmtId="0" fontId="19" fillId="7" borderId="0" xfId="18" applyAlignment="1">
      <alignment horizontal="left"/>
    </xf>
    <xf numFmtId="0" fontId="21" fillId="8" borderId="0" xfId="20" applyBorder="1" applyAlignment="1">
      <alignment horizontal="center" vertical="center" textRotation="90" wrapText="1"/>
    </xf>
    <xf numFmtId="0" fontId="11" fillId="5" borderId="1" xfId="1" applyFill="1" applyAlignment="1">
      <alignment horizontal="center" wrapText="1"/>
    </xf>
    <xf numFmtId="0" fontId="22" fillId="11" borderId="0" xfId="21" applyBorder="1" applyAlignment="1">
      <alignment horizontal="right"/>
    </xf>
    <xf numFmtId="0" fontId="21" fillId="8" borderId="0" xfId="20" applyAlignment="1">
      <alignment horizontal="left" vertical="center" wrapText="1"/>
    </xf>
    <xf numFmtId="0" fontId="21" fillId="8" borderId="0" xfId="20" applyAlignment="1">
      <alignment horizontal="left" vertical="center"/>
    </xf>
    <xf numFmtId="0" fontId="19" fillId="7" borderId="9" xfId="18" applyBorder="1" applyAlignment="1">
      <alignment horizontal="left"/>
    </xf>
    <xf numFmtId="0" fontId="19" fillId="7" borderId="10" xfId="18" applyBorder="1" applyAlignment="1">
      <alignment horizontal="left"/>
    </xf>
    <xf numFmtId="0" fontId="19" fillId="7" borderId="13" xfId="18" applyBorder="1" applyAlignment="1">
      <alignment horizontal="left"/>
    </xf>
    <xf numFmtId="0" fontId="19" fillId="7" borderId="14" xfId="18" applyBorder="1" applyAlignment="1">
      <alignment horizontal="left"/>
    </xf>
    <xf numFmtId="0" fontId="11" fillId="5" borderId="1" xfId="1" applyFill="1" applyAlignment="1">
      <alignment wrapText="1"/>
    </xf>
    <xf numFmtId="0" fontId="20" fillId="8" borderId="0" xfId="19" applyAlignment="1">
      <alignment horizontal="left" vertical="center" wrapText="1"/>
    </xf>
    <xf numFmtId="0" fontId="22" fillId="11" borderId="0" xfId="21" applyAlignment="1">
      <alignment horizontal="right"/>
    </xf>
    <xf numFmtId="0" fontId="21" fillId="8" borderId="0" xfId="20" applyAlignment="1">
      <alignment horizontal="center" vertical="center" textRotation="90" wrapText="1"/>
    </xf>
    <xf numFmtId="0" fontId="2" fillId="5" borderId="2" xfId="2" applyFill="1" applyAlignment="1">
      <alignment horizontal="left"/>
    </xf>
    <xf numFmtId="0" fontId="20" fillId="8" borderId="0" xfId="19">
      <alignment horizontal="center" vertical="center" wrapText="1"/>
    </xf>
    <xf numFmtId="0" fontId="17" fillId="5" borderId="0" xfId="8" applyFont="1" applyFill="1" applyAlignment="1">
      <alignment horizontal="left" wrapText="1"/>
    </xf>
    <xf numFmtId="14" fontId="17" fillId="5" borderId="0" xfId="8" applyNumberFormat="1" applyFont="1" applyFill="1" applyAlignment="1">
      <alignment vertical="top"/>
    </xf>
    <xf numFmtId="49" fontId="17" fillId="5" borderId="0" xfId="8" applyNumberFormat="1" applyFont="1" applyFill="1" applyAlignment="1">
      <alignment vertical="top"/>
    </xf>
  </cellXfs>
  <cellStyles count="31">
    <cellStyle name="1_Input" xfId="22"/>
    <cellStyle name="1_Output" xfId="23"/>
    <cellStyle name="Boat" xfId="29"/>
    <cellStyle name="Calculated Output" xfId="25"/>
    <cellStyle name="Calculation" xfId="6" builtinId="22" customBuiltin="1"/>
    <cellStyle name="Calculation 2" xfId="16"/>
    <cellStyle name="Check Cell" xfId="7" builtinId="23" customBuiltin="1"/>
    <cellStyle name="Check Cell 2" xfId="11"/>
    <cellStyle name="Heading 1" xfId="1" builtinId="16" customBuiltin="1"/>
    <cellStyle name="Heading 1 2" xfId="12"/>
    <cellStyle name="Heading 1 3" xfId="27"/>
    <cellStyle name="Heading 2" xfId="2" builtinId="17"/>
    <cellStyle name="Heading 4" xfId="3" builtinId="19" customBuiltin="1"/>
    <cellStyle name="Heading 4 2" xfId="13"/>
    <cellStyle name="Hyperlink" xfId="14" builtinId="8"/>
    <cellStyle name="Input" xfId="4" builtinId="20" customBuiltin="1"/>
    <cellStyle name="Input 2" xfId="9"/>
    <cellStyle name="MAMPEC_Input" xfId="24"/>
    <cellStyle name="Matrix" xfId="30"/>
    <cellStyle name="Normal" xfId="0" builtinId="0" customBuiltin="1"/>
    <cellStyle name="Normal 2" xfId="15"/>
    <cellStyle name="Normal 2 2" xfId="17"/>
    <cellStyle name="Normal 3" xfId="8"/>
    <cellStyle name="Normal 4" xfId="26"/>
    <cellStyle name="Output" xfId="5" builtinId="21" customBuiltin="1"/>
    <cellStyle name="Output 2" xfId="10"/>
    <cellStyle name="Statistics" xfId="21"/>
    <cellStyle name="Statistics 2" xfId="28"/>
    <cellStyle name="Table Column Heading" xfId="20"/>
    <cellStyle name="Table Content" xfId="19"/>
    <cellStyle name="Table Title" xfId="18"/>
  </cellStyles>
  <dxfs count="44">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37</xdr:row>
      <xdr:rowOff>0</xdr:rowOff>
    </xdr:from>
    <xdr:to>
      <xdr:col>11</xdr:col>
      <xdr:colOff>2038350</xdr:colOff>
      <xdr:row>37</xdr:row>
      <xdr:rowOff>625928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88393" y="8273143"/>
          <a:ext cx="2038350" cy="625928"/>
        </a:xfrm>
        <a:prstGeom prst="rect">
          <a:avLst/>
        </a:prstGeom>
      </xdr:spPr>
    </xdr:pic>
    <xdr:clientData/>
  </xdr:twoCellAnchor>
  <xdr:twoCellAnchor editAs="oneCell">
    <xdr:from>
      <xdr:col>11</xdr:col>
      <xdr:colOff>0</xdr:colOff>
      <xdr:row>37</xdr:row>
      <xdr:rowOff>466725</xdr:rowOff>
    </xdr:from>
    <xdr:to>
      <xdr:col>11</xdr:col>
      <xdr:colOff>2228850</xdr:colOff>
      <xdr:row>38</xdr:row>
      <xdr:rowOff>669470</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973425" y="7572375"/>
          <a:ext cx="2228850" cy="885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37</xdr:row>
      <xdr:rowOff>0</xdr:rowOff>
    </xdr:from>
    <xdr:to>
      <xdr:col>11</xdr:col>
      <xdr:colOff>2038350</xdr:colOff>
      <xdr:row>38</xdr:row>
      <xdr:rowOff>54428</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88393" y="8191500"/>
          <a:ext cx="2038350" cy="625928"/>
        </a:xfrm>
        <a:prstGeom prst="rect">
          <a:avLst/>
        </a:prstGeom>
      </xdr:spPr>
    </xdr:pic>
    <xdr:clientData/>
  </xdr:twoCellAnchor>
  <xdr:twoCellAnchor editAs="oneCell">
    <xdr:from>
      <xdr:col>11</xdr:col>
      <xdr:colOff>0</xdr:colOff>
      <xdr:row>37</xdr:row>
      <xdr:rowOff>466725</xdr:rowOff>
    </xdr:from>
    <xdr:to>
      <xdr:col>11</xdr:col>
      <xdr:colOff>2228850</xdr:colOff>
      <xdr:row>38</xdr:row>
      <xdr:rowOff>778328</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988393" y="8658225"/>
          <a:ext cx="2228850" cy="8831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685799</xdr:colOff>
      <xdr:row>10</xdr:row>
      <xdr:rowOff>0</xdr:rowOff>
    </xdr:from>
    <xdr:to>
      <xdr:col>10</xdr:col>
      <xdr:colOff>101074</xdr:colOff>
      <xdr:row>47</xdr:row>
      <xdr:rowOff>0</xdr:rowOff>
    </xdr:to>
    <xdr:pic>
      <xdr:nvPicPr>
        <xdr:cNvPr id="3" name="Picture 2"/>
        <xdr:cNvPicPr>
          <a:picLocks noChangeAspect="1"/>
        </xdr:cNvPicPr>
      </xdr:nvPicPr>
      <xdr:blipFill>
        <a:blip xmlns:r="http://schemas.openxmlformats.org/officeDocument/2006/relationships" r:embed="rId1"/>
        <a:stretch>
          <a:fillRect/>
        </a:stretch>
      </xdr:blipFill>
      <xdr:spPr>
        <a:xfrm>
          <a:off x="685799" y="1876425"/>
          <a:ext cx="9930875" cy="6248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8</xdr:col>
      <xdr:colOff>151324</xdr:colOff>
      <xdr:row>42</xdr:row>
      <xdr:rowOff>65987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0" y="1876425"/>
          <a:ext cx="8609524" cy="55047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B2:Z27"/>
  <sheetViews>
    <sheetView tabSelected="1" topLeftCell="B1" zoomScale="70" zoomScaleNormal="70" workbookViewId="0">
      <selection activeCell="B3" sqref="B3"/>
    </sheetView>
  </sheetViews>
  <sheetFormatPr defaultRowHeight="19.5" x14ac:dyDescent="0.25"/>
  <cols>
    <col min="1" max="1" width="9" style="2"/>
    <col min="2" max="3" width="19.5" style="2" customWidth="1"/>
    <col min="4" max="16384" width="9" style="2"/>
  </cols>
  <sheetData>
    <row r="2" spans="2:26" x14ac:dyDescent="0.25">
      <c r="B2" s="160" t="s">
        <v>302</v>
      </c>
      <c r="C2" s="160"/>
      <c r="D2" s="160"/>
      <c r="E2" s="160"/>
      <c r="F2" s="160"/>
      <c r="G2" s="160"/>
      <c r="H2" s="160"/>
      <c r="I2" s="160"/>
      <c r="J2" s="160"/>
      <c r="K2" s="160"/>
      <c r="L2" s="160"/>
      <c r="M2" s="160"/>
      <c r="N2" s="160"/>
      <c r="O2" s="160"/>
      <c r="P2" s="160"/>
      <c r="Q2" s="160"/>
      <c r="R2" s="160"/>
      <c r="S2" s="160"/>
      <c r="T2" s="160"/>
      <c r="U2" s="160"/>
      <c r="V2" s="160"/>
      <c r="W2" s="160"/>
    </row>
    <row r="3" spans="2:26" x14ac:dyDescent="0.25">
      <c r="B3" s="127"/>
      <c r="C3" s="127"/>
      <c r="D3" s="127"/>
      <c r="E3" s="127"/>
      <c r="F3" s="127"/>
      <c r="G3" s="127"/>
      <c r="H3" s="127"/>
      <c r="I3" s="127"/>
      <c r="J3" s="127"/>
      <c r="K3" s="127"/>
      <c r="L3" s="127"/>
      <c r="M3" s="127"/>
      <c r="N3" s="127"/>
      <c r="O3" s="127"/>
      <c r="P3" s="127"/>
      <c r="Q3" s="127"/>
      <c r="R3" s="127"/>
      <c r="S3" s="127"/>
      <c r="T3" s="127"/>
      <c r="U3" s="127"/>
      <c r="V3" s="127"/>
      <c r="W3" s="127"/>
      <c r="X3" s="127"/>
      <c r="Y3" s="127"/>
      <c r="Z3" s="127"/>
    </row>
    <row r="4" spans="2:26" ht="21" customHeight="1" thickBot="1" x14ac:dyDescent="0.35">
      <c r="B4" s="159" t="s">
        <v>297</v>
      </c>
      <c r="C4" s="159"/>
      <c r="D4" s="159"/>
      <c r="E4" s="159"/>
      <c r="F4" s="159"/>
      <c r="G4" s="159"/>
      <c r="H4" s="159"/>
      <c r="I4" s="159"/>
      <c r="J4" s="159"/>
      <c r="K4" s="159"/>
      <c r="L4" s="159"/>
      <c r="M4" s="159"/>
      <c r="N4" s="159"/>
      <c r="O4" s="159"/>
    </row>
    <row r="5" spans="2:26" ht="20.25" thickTop="1" x14ac:dyDescent="0.25">
      <c r="B5" s="2" t="s">
        <v>363</v>
      </c>
    </row>
    <row r="6" spans="2:26" x14ac:dyDescent="0.25">
      <c r="B6" s="2" t="s">
        <v>329</v>
      </c>
    </row>
    <row r="7" spans="2:26" ht="160.5" customHeight="1" x14ac:dyDescent="0.25">
      <c r="B7" s="158" t="s">
        <v>355</v>
      </c>
      <c r="C7" s="158"/>
      <c r="D7" s="158"/>
      <c r="E7" s="158"/>
      <c r="F7" s="158"/>
      <c r="G7" s="158"/>
      <c r="H7" s="158"/>
      <c r="I7" s="158"/>
      <c r="J7" s="158"/>
      <c r="K7" s="158"/>
      <c r="L7" s="158"/>
      <c r="M7" s="158"/>
      <c r="N7" s="158"/>
      <c r="O7" s="158"/>
      <c r="P7" s="158"/>
    </row>
    <row r="11" spans="2:26" x14ac:dyDescent="0.25">
      <c r="B11" s="3" t="s">
        <v>7</v>
      </c>
      <c r="C11" s="4"/>
      <c r="D11" s="5"/>
      <c r="E11" s="5"/>
      <c r="F11" s="5"/>
      <c r="G11" s="5"/>
      <c r="H11" s="5"/>
      <c r="I11" s="5"/>
      <c r="J11" s="5"/>
      <c r="K11" s="5"/>
      <c r="L11" s="5"/>
      <c r="M11" s="5"/>
      <c r="N11" s="5"/>
      <c r="O11" s="5"/>
      <c r="P11" s="5"/>
    </row>
    <row r="12" spans="2:26" x14ac:dyDescent="0.25">
      <c r="B12" s="3" t="s">
        <v>8</v>
      </c>
      <c r="C12" s="4"/>
      <c r="D12" s="5"/>
      <c r="E12" s="5"/>
      <c r="F12" s="5"/>
      <c r="G12" s="5"/>
      <c r="H12" s="5"/>
      <c r="I12" s="5"/>
      <c r="J12" s="5"/>
      <c r="K12" s="5"/>
      <c r="L12" s="5"/>
      <c r="M12" s="5"/>
      <c r="N12" s="5"/>
      <c r="O12" s="5"/>
      <c r="P12" s="5"/>
    </row>
    <row r="13" spans="2:26" x14ac:dyDescent="0.25">
      <c r="B13" s="3" t="s">
        <v>356</v>
      </c>
      <c r="C13" s="5"/>
      <c r="D13" s="5"/>
      <c r="E13" s="5"/>
      <c r="F13" s="5"/>
      <c r="G13" s="5"/>
      <c r="H13" s="5"/>
      <c r="I13" s="5"/>
      <c r="J13" s="5"/>
      <c r="K13" s="5"/>
      <c r="L13" s="5"/>
      <c r="M13" s="5"/>
      <c r="N13" s="5"/>
      <c r="O13" s="5"/>
      <c r="P13" s="5"/>
    </row>
    <row r="14" spans="2:26" x14ac:dyDescent="0.25">
      <c r="B14" s="3"/>
      <c r="C14" s="5"/>
      <c r="D14" s="5"/>
      <c r="E14" s="5"/>
      <c r="F14" s="5"/>
      <c r="G14" s="5"/>
      <c r="H14" s="5"/>
      <c r="I14" s="5"/>
      <c r="J14" s="5"/>
      <c r="K14" s="5"/>
      <c r="L14" s="5"/>
      <c r="M14" s="5"/>
      <c r="N14" s="5"/>
      <c r="O14" s="5"/>
      <c r="P14" s="5"/>
    </row>
    <row r="15" spans="2:26" x14ac:dyDescent="0.25">
      <c r="B15" s="5" t="s">
        <v>5</v>
      </c>
      <c r="C15" s="5"/>
      <c r="D15" s="5"/>
      <c r="E15" s="5"/>
      <c r="F15" s="5"/>
      <c r="G15" s="5"/>
      <c r="H15" s="5"/>
      <c r="I15" s="5"/>
      <c r="J15" s="5"/>
      <c r="K15" s="5"/>
      <c r="L15" s="5"/>
      <c r="M15" s="5"/>
      <c r="N15" s="5"/>
      <c r="O15" s="5"/>
      <c r="P15" s="5"/>
    </row>
    <row r="18" spans="2:23" x14ac:dyDescent="0.25">
      <c r="B18" s="6" t="s">
        <v>6</v>
      </c>
      <c r="C18" s="5"/>
      <c r="D18" s="5"/>
      <c r="E18" s="5"/>
      <c r="F18" s="5"/>
      <c r="G18" s="5"/>
      <c r="H18" s="5"/>
      <c r="I18" s="5"/>
      <c r="J18" s="5"/>
      <c r="K18" s="5"/>
      <c r="L18" s="5"/>
      <c r="M18" s="5"/>
      <c r="N18" s="5"/>
      <c r="O18" s="5"/>
      <c r="P18" s="5"/>
    </row>
    <row r="19" spans="2:23" x14ac:dyDescent="0.25">
      <c r="B19" s="5"/>
      <c r="C19" s="5"/>
      <c r="D19" s="5"/>
      <c r="E19" s="5"/>
      <c r="F19" s="5"/>
      <c r="G19" s="5"/>
      <c r="H19" s="5"/>
      <c r="I19" s="5"/>
      <c r="J19" s="5"/>
      <c r="K19" s="5"/>
      <c r="L19" s="5"/>
      <c r="M19" s="5"/>
      <c r="N19" s="5"/>
      <c r="O19" s="5"/>
      <c r="P19" s="5"/>
    </row>
    <row r="20" spans="2:23" x14ac:dyDescent="0.25">
      <c r="B20" s="123" t="s">
        <v>331</v>
      </c>
      <c r="C20" s="7">
        <v>43006</v>
      </c>
      <c r="D20" s="5" t="s">
        <v>300</v>
      </c>
      <c r="E20" s="5"/>
      <c r="F20" s="5"/>
      <c r="G20" s="5"/>
      <c r="H20" s="5"/>
      <c r="I20" s="5"/>
      <c r="J20" s="5"/>
      <c r="K20" s="5"/>
      <c r="L20" s="5"/>
      <c r="M20" s="5"/>
      <c r="N20" s="5"/>
      <c r="O20" s="5"/>
      <c r="P20" s="5"/>
    </row>
    <row r="21" spans="2:23" ht="56.25" customHeight="1" x14ac:dyDescent="0.25">
      <c r="B21" s="204" t="s">
        <v>362</v>
      </c>
      <c r="C21" s="203">
        <v>43020</v>
      </c>
      <c r="D21" s="202" t="s">
        <v>364</v>
      </c>
      <c r="E21" s="202"/>
      <c r="F21" s="202"/>
      <c r="G21" s="202"/>
      <c r="H21" s="202"/>
      <c r="I21" s="202"/>
      <c r="J21" s="202"/>
      <c r="K21" s="202"/>
      <c r="L21" s="202"/>
      <c r="M21" s="202"/>
      <c r="N21" s="202"/>
      <c r="O21" s="202"/>
      <c r="P21" s="202"/>
      <c r="Q21" s="202"/>
      <c r="R21" s="202"/>
      <c r="S21" s="202"/>
      <c r="T21" s="202"/>
      <c r="U21" s="202"/>
      <c r="V21" s="202"/>
      <c r="W21" s="202"/>
    </row>
    <row r="22" spans="2:23" x14ac:dyDescent="0.25">
      <c r="B22" s="124"/>
      <c r="C22" s="120"/>
    </row>
    <row r="23" spans="2:23" x14ac:dyDescent="0.25">
      <c r="B23" s="124"/>
      <c r="C23" s="120"/>
    </row>
    <row r="24" spans="2:23" x14ac:dyDescent="0.25">
      <c r="B24" s="124"/>
      <c r="C24" s="120"/>
    </row>
    <row r="25" spans="2:23" x14ac:dyDescent="0.25">
      <c r="B25" s="124"/>
    </row>
    <row r="26" spans="2:23" x14ac:dyDescent="0.25">
      <c r="B26" s="124"/>
    </row>
    <row r="27" spans="2:23" x14ac:dyDescent="0.25">
      <c r="B27" s="124"/>
    </row>
  </sheetData>
  <mergeCells count="4">
    <mergeCell ref="B7:P7"/>
    <mergeCell ref="B4:O4"/>
    <mergeCell ref="B2:W2"/>
    <mergeCell ref="D21:W2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N55"/>
  <sheetViews>
    <sheetView workbookViewId="0"/>
  </sheetViews>
  <sheetFormatPr defaultRowHeight="12.75" x14ac:dyDescent="0.2"/>
  <cols>
    <col min="1" max="1" width="9" style="133"/>
    <col min="2" max="2" width="24.625" style="133" bestFit="1" customWidth="1"/>
    <col min="3" max="3" width="8.25" style="133" customWidth="1"/>
    <col min="4" max="4" width="6.625" style="133" customWidth="1"/>
    <col min="5" max="5" width="29.5" style="133" bestFit="1" customWidth="1"/>
    <col min="6" max="9" width="14.375" style="133" bestFit="1" customWidth="1"/>
    <col min="10" max="16384" width="9" style="133"/>
  </cols>
  <sheetData>
    <row r="2" spans="2:14" ht="21" thickBot="1" x14ac:dyDescent="0.35">
      <c r="B2" s="159" t="s">
        <v>297</v>
      </c>
      <c r="C2" s="159"/>
      <c r="D2" s="159"/>
      <c r="E2" s="159"/>
      <c r="F2" s="159"/>
      <c r="G2" s="159"/>
      <c r="H2" s="159"/>
      <c r="I2" s="159"/>
      <c r="J2" s="159"/>
      <c r="K2" s="159"/>
      <c r="L2" s="159"/>
      <c r="M2" s="159"/>
      <c r="N2" s="159"/>
    </row>
    <row r="3" spans="2:14" ht="13.5" thickTop="1" x14ac:dyDescent="0.2"/>
    <row r="5" spans="2:14" ht="15" x14ac:dyDescent="0.2">
      <c r="B5" s="186" t="s">
        <v>310</v>
      </c>
      <c r="C5" s="186"/>
      <c r="D5" s="186"/>
      <c r="E5" s="186"/>
      <c r="F5" s="186"/>
      <c r="G5" s="186"/>
      <c r="H5" s="186"/>
      <c r="I5" s="186"/>
    </row>
    <row r="6" spans="2:14" ht="85.5" x14ac:dyDescent="0.2">
      <c r="B6" s="18" t="s">
        <v>10</v>
      </c>
      <c r="C6" s="187" t="s">
        <v>11</v>
      </c>
      <c r="D6" s="187"/>
      <c r="E6" s="18" t="s">
        <v>12</v>
      </c>
      <c r="F6" s="18" t="s">
        <v>313</v>
      </c>
      <c r="G6" s="18" t="s">
        <v>340</v>
      </c>
      <c r="H6" s="18" t="s">
        <v>314</v>
      </c>
      <c r="I6" s="18" t="s">
        <v>341</v>
      </c>
    </row>
    <row r="7" spans="2:14" ht="14.25" x14ac:dyDescent="0.2">
      <c r="B7" s="95" t="s">
        <v>74</v>
      </c>
      <c r="C7" s="95" t="s">
        <v>59</v>
      </c>
      <c r="D7" s="95">
        <v>1</v>
      </c>
      <c r="E7" s="137" t="str">
        <f t="shared" ref="E7:E52" si="0">Substances</f>
        <v>Zineb and DIDT</v>
      </c>
      <c r="F7" s="67" t="e">
        <f>Med_Combined_Calculation!F6</f>
        <v>#DIV/0!</v>
      </c>
      <c r="G7" s="67" t="e">
        <f>Med_Combined_Calculation!G6</f>
        <v>#DIV/0!</v>
      </c>
      <c r="H7" s="67" t="e">
        <f>Med_Combined_Calculation!H6</f>
        <v>#DIV/0!</v>
      </c>
      <c r="I7" s="67" t="e">
        <f>Med_Combined_Calculation!I6</f>
        <v>#DIV/0!</v>
      </c>
    </row>
    <row r="8" spans="2:14" ht="14.25" x14ac:dyDescent="0.2">
      <c r="B8" s="95" t="s">
        <v>75</v>
      </c>
      <c r="C8" s="95" t="s">
        <v>59</v>
      </c>
      <c r="D8" s="95">
        <v>2</v>
      </c>
      <c r="E8" s="137" t="str">
        <f t="shared" si="0"/>
        <v>Zineb and DIDT</v>
      </c>
      <c r="F8" s="67" t="e">
        <f>Med_Combined_Calculation!F7</f>
        <v>#DIV/0!</v>
      </c>
      <c r="G8" s="67" t="e">
        <f>Med_Combined_Calculation!G7</f>
        <v>#DIV/0!</v>
      </c>
      <c r="H8" s="67" t="e">
        <f>Med_Combined_Calculation!H7</f>
        <v>#DIV/0!</v>
      </c>
      <c r="I8" s="67" t="e">
        <f>Med_Combined_Calculation!I7</f>
        <v>#DIV/0!</v>
      </c>
    </row>
    <row r="9" spans="2:14" ht="14.25" x14ac:dyDescent="0.2">
      <c r="B9" s="95" t="s">
        <v>76</v>
      </c>
      <c r="C9" s="95" t="s">
        <v>59</v>
      </c>
      <c r="D9" s="95">
        <v>3</v>
      </c>
      <c r="E9" s="137" t="str">
        <f t="shared" si="0"/>
        <v>Zineb and DIDT</v>
      </c>
      <c r="F9" s="67" t="e">
        <f>Med_Combined_Calculation!F8</f>
        <v>#DIV/0!</v>
      </c>
      <c r="G9" s="67" t="e">
        <f>Med_Combined_Calculation!G8</f>
        <v>#DIV/0!</v>
      </c>
      <c r="H9" s="67" t="e">
        <f>Med_Combined_Calculation!H8</f>
        <v>#DIV/0!</v>
      </c>
      <c r="I9" s="67" t="e">
        <f>Med_Combined_Calculation!I8</f>
        <v>#DIV/0!</v>
      </c>
    </row>
    <row r="10" spans="2:14" ht="14.25" x14ac:dyDescent="0.2">
      <c r="B10" s="95" t="s">
        <v>77</v>
      </c>
      <c r="C10" s="95" t="s">
        <v>59</v>
      </c>
      <c r="D10" s="95">
        <v>5</v>
      </c>
      <c r="E10" s="137" t="str">
        <f t="shared" si="0"/>
        <v>Zineb and DIDT</v>
      </c>
      <c r="F10" s="67" t="e">
        <f>Med_Combined_Calculation!F9</f>
        <v>#DIV/0!</v>
      </c>
      <c r="G10" s="67" t="e">
        <f>Med_Combined_Calculation!G9</f>
        <v>#DIV/0!</v>
      </c>
      <c r="H10" s="67" t="e">
        <f>Med_Combined_Calculation!H9</f>
        <v>#DIV/0!</v>
      </c>
      <c r="I10" s="67" t="e">
        <f>Med_Combined_Calculation!I9</f>
        <v>#DIV/0!</v>
      </c>
    </row>
    <row r="11" spans="2:14" ht="14.25" x14ac:dyDescent="0.2">
      <c r="B11" s="95" t="s">
        <v>78</v>
      </c>
      <c r="C11" s="95" t="s">
        <v>13</v>
      </c>
      <c r="D11" s="95">
        <v>10</v>
      </c>
      <c r="E11" s="137" t="str">
        <f t="shared" si="0"/>
        <v>Zineb and DIDT</v>
      </c>
      <c r="F11" s="67" t="e">
        <f>Med_Combined_Calculation!F10</f>
        <v>#DIV/0!</v>
      </c>
      <c r="G11" s="67" t="e">
        <f>Med_Combined_Calculation!G10</f>
        <v>#DIV/0!</v>
      </c>
      <c r="H11" s="67" t="e">
        <f>Med_Combined_Calculation!H10</f>
        <v>#DIV/0!</v>
      </c>
      <c r="I11" s="67" t="e">
        <f>Med_Combined_Calculation!I10</f>
        <v>#DIV/0!</v>
      </c>
    </row>
    <row r="12" spans="2:14" ht="14.25" x14ac:dyDescent="0.2">
      <c r="B12" s="95" t="s">
        <v>79</v>
      </c>
      <c r="C12" s="95" t="s">
        <v>13</v>
      </c>
      <c r="D12" s="95">
        <v>4</v>
      </c>
      <c r="E12" s="137" t="str">
        <f t="shared" si="0"/>
        <v>Zineb and DIDT</v>
      </c>
      <c r="F12" s="67" t="e">
        <f>Med_Combined_Calculation!F11</f>
        <v>#DIV/0!</v>
      </c>
      <c r="G12" s="67" t="e">
        <f>Med_Combined_Calculation!G11</f>
        <v>#DIV/0!</v>
      </c>
      <c r="H12" s="67" t="e">
        <f>Med_Combined_Calculation!H11</f>
        <v>#DIV/0!</v>
      </c>
      <c r="I12" s="67" t="e">
        <f>Med_Combined_Calculation!I11</f>
        <v>#DIV/0!</v>
      </c>
    </row>
    <row r="13" spans="2:14" ht="14.25" x14ac:dyDescent="0.2">
      <c r="B13" s="95" t="s">
        <v>80</v>
      </c>
      <c r="C13" s="95" t="s">
        <v>13</v>
      </c>
      <c r="D13" s="95">
        <v>5</v>
      </c>
      <c r="E13" s="137" t="str">
        <f t="shared" si="0"/>
        <v>Zineb and DIDT</v>
      </c>
      <c r="F13" s="67" t="e">
        <f>Med_Combined_Calculation!F12</f>
        <v>#DIV/0!</v>
      </c>
      <c r="G13" s="67" t="e">
        <f>Med_Combined_Calculation!G12</f>
        <v>#DIV/0!</v>
      </c>
      <c r="H13" s="67" t="e">
        <f>Med_Combined_Calculation!H12</f>
        <v>#DIV/0!</v>
      </c>
      <c r="I13" s="67" t="e">
        <f>Med_Combined_Calculation!I12</f>
        <v>#DIV/0!</v>
      </c>
    </row>
    <row r="14" spans="2:14" ht="14.25" x14ac:dyDescent="0.2">
      <c r="B14" s="95" t="s">
        <v>81</v>
      </c>
      <c r="C14" s="95" t="s">
        <v>13</v>
      </c>
      <c r="D14" s="95">
        <v>6</v>
      </c>
      <c r="E14" s="137" t="str">
        <f t="shared" si="0"/>
        <v>Zineb and DIDT</v>
      </c>
      <c r="F14" s="67" t="e">
        <f>Med_Combined_Calculation!F13</f>
        <v>#DIV/0!</v>
      </c>
      <c r="G14" s="67" t="e">
        <f>Med_Combined_Calculation!G13</f>
        <v>#DIV/0!</v>
      </c>
      <c r="H14" s="67" t="e">
        <f>Med_Combined_Calculation!H13</f>
        <v>#DIV/0!</v>
      </c>
      <c r="I14" s="67" t="e">
        <f>Med_Combined_Calculation!I13</f>
        <v>#DIV/0!</v>
      </c>
    </row>
    <row r="15" spans="2:14" ht="14.25" x14ac:dyDescent="0.2">
      <c r="B15" s="95" t="s">
        <v>82</v>
      </c>
      <c r="C15" s="95" t="s">
        <v>13</v>
      </c>
      <c r="D15" s="95">
        <v>7</v>
      </c>
      <c r="E15" s="137" t="str">
        <f t="shared" si="0"/>
        <v>Zineb and DIDT</v>
      </c>
      <c r="F15" s="67" t="e">
        <f>Med_Combined_Calculation!F14</f>
        <v>#DIV/0!</v>
      </c>
      <c r="G15" s="67" t="e">
        <f>Med_Combined_Calculation!G14</f>
        <v>#DIV/0!</v>
      </c>
      <c r="H15" s="67" t="e">
        <f>Med_Combined_Calculation!H14</f>
        <v>#DIV/0!</v>
      </c>
      <c r="I15" s="67" t="e">
        <f>Med_Combined_Calculation!I14</f>
        <v>#DIV/0!</v>
      </c>
    </row>
    <row r="16" spans="2:14" ht="14.25" x14ac:dyDescent="0.2">
      <c r="B16" s="95" t="s">
        <v>83</v>
      </c>
      <c r="C16" s="95" t="s">
        <v>13</v>
      </c>
      <c r="D16" s="95">
        <v>8</v>
      </c>
      <c r="E16" s="137" t="str">
        <f t="shared" si="0"/>
        <v>Zineb and DIDT</v>
      </c>
      <c r="F16" s="67" t="e">
        <f>Med_Combined_Calculation!F15</f>
        <v>#DIV/0!</v>
      </c>
      <c r="G16" s="67" t="e">
        <f>Med_Combined_Calculation!G15</f>
        <v>#DIV/0!</v>
      </c>
      <c r="H16" s="67" t="e">
        <f>Med_Combined_Calculation!H15</f>
        <v>#DIV/0!</v>
      </c>
      <c r="I16" s="67" t="e">
        <f>Med_Combined_Calculation!I15</f>
        <v>#DIV/0!</v>
      </c>
    </row>
    <row r="17" spans="2:9" ht="14.25" x14ac:dyDescent="0.2">
      <c r="B17" s="95" t="s">
        <v>84</v>
      </c>
      <c r="C17" s="95" t="s">
        <v>13</v>
      </c>
      <c r="D17" s="95">
        <v>9</v>
      </c>
      <c r="E17" s="137" t="str">
        <f t="shared" si="0"/>
        <v>Zineb and DIDT</v>
      </c>
      <c r="F17" s="67" t="e">
        <f>Med_Combined_Calculation!F16</f>
        <v>#DIV/0!</v>
      </c>
      <c r="G17" s="67" t="e">
        <f>Med_Combined_Calculation!G16</f>
        <v>#DIV/0!</v>
      </c>
      <c r="H17" s="67" t="e">
        <f>Med_Combined_Calculation!H16</f>
        <v>#DIV/0!</v>
      </c>
      <c r="I17" s="67" t="e">
        <f>Med_Combined_Calculation!I16</f>
        <v>#DIV/0!</v>
      </c>
    </row>
    <row r="18" spans="2:9" ht="14.25" x14ac:dyDescent="0.2">
      <c r="B18" s="95" t="s">
        <v>85</v>
      </c>
      <c r="C18" s="95" t="s">
        <v>60</v>
      </c>
      <c r="D18" s="95">
        <v>1</v>
      </c>
      <c r="E18" s="137" t="str">
        <f t="shared" si="0"/>
        <v>Zineb and DIDT</v>
      </c>
      <c r="F18" s="67" t="e">
        <f>Med_Combined_Calculation!F17</f>
        <v>#DIV/0!</v>
      </c>
      <c r="G18" s="67" t="e">
        <f>Med_Combined_Calculation!G17</f>
        <v>#DIV/0!</v>
      </c>
      <c r="H18" s="67" t="e">
        <f>Med_Combined_Calculation!H17</f>
        <v>#DIV/0!</v>
      </c>
      <c r="I18" s="67" t="e">
        <f>Med_Combined_Calculation!I17</f>
        <v>#DIV/0!</v>
      </c>
    </row>
    <row r="19" spans="2:9" ht="14.25" x14ac:dyDescent="0.2">
      <c r="B19" s="95" t="s">
        <v>86</v>
      </c>
      <c r="C19" s="95" t="s">
        <v>60</v>
      </c>
      <c r="D19" s="95">
        <v>10</v>
      </c>
      <c r="E19" s="137" t="str">
        <f t="shared" si="0"/>
        <v>Zineb and DIDT</v>
      </c>
      <c r="F19" s="67" t="e">
        <f>Med_Combined_Calculation!F18</f>
        <v>#DIV/0!</v>
      </c>
      <c r="G19" s="67" t="e">
        <f>Med_Combined_Calculation!G18</f>
        <v>#DIV/0!</v>
      </c>
      <c r="H19" s="67" t="e">
        <f>Med_Combined_Calculation!H18</f>
        <v>#DIV/0!</v>
      </c>
      <c r="I19" s="67" t="e">
        <f>Med_Combined_Calculation!I18</f>
        <v>#DIV/0!</v>
      </c>
    </row>
    <row r="20" spans="2:9" ht="14.25" x14ac:dyDescent="0.2">
      <c r="B20" s="95" t="s">
        <v>87</v>
      </c>
      <c r="C20" s="95" t="s">
        <v>60</v>
      </c>
      <c r="D20" s="95">
        <v>2</v>
      </c>
      <c r="E20" s="137" t="str">
        <f t="shared" si="0"/>
        <v>Zineb and DIDT</v>
      </c>
      <c r="F20" s="67" t="e">
        <f>Med_Combined_Calculation!F19</f>
        <v>#DIV/0!</v>
      </c>
      <c r="G20" s="67" t="e">
        <f>Med_Combined_Calculation!G19</f>
        <v>#DIV/0!</v>
      </c>
      <c r="H20" s="67" t="e">
        <f>Med_Combined_Calculation!H19</f>
        <v>#DIV/0!</v>
      </c>
      <c r="I20" s="67" t="e">
        <f>Med_Combined_Calculation!I19</f>
        <v>#DIV/0!</v>
      </c>
    </row>
    <row r="21" spans="2:9" ht="14.25" x14ac:dyDescent="0.2">
      <c r="B21" s="95" t="s">
        <v>88</v>
      </c>
      <c r="C21" s="95" t="s">
        <v>60</v>
      </c>
      <c r="D21" s="95">
        <v>3</v>
      </c>
      <c r="E21" s="137" t="str">
        <f t="shared" si="0"/>
        <v>Zineb and DIDT</v>
      </c>
      <c r="F21" s="67" t="e">
        <f>Med_Combined_Calculation!F20</f>
        <v>#DIV/0!</v>
      </c>
      <c r="G21" s="67" t="e">
        <f>Med_Combined_Calculation!G20</f>
        <v>#DIV/0!</v>
      </c>
      <c r="H21" s="67" t="e">
        <f>Med_Combined_Calculation!H20</f>
        <v>#DIV/0!</v>
      </c>
      <c r="I21" s="67" t="e">
        <f>Med_Combined_Calculation!I20</f>
        <v>#DIV/0!</v>
      </c>
    </row>
    <row r="22" spans="2:9" ht="14.25" x14ac:dyDescent="0.2">
      <c r="B22" s="95" t="s">
        <v>89</v>
      </c>
      <c r="C22" s="95" t="s">
        <v>60</v>
      </c>
      <c r="D22" s="95">
        <v>4</v>
      </c>
      <c r="E22" s="137" t="str">
        <f t="shared" si="0"/>
        <v>Zineb and DIDT</v>
      </c>
      <c r="F22" s="67" t="e">
        <f>Med_Combined_Calculation!F21</f>
        <v>#DIV/0!</v>
      </c>
      <c r="G22" s="67" t="e">
        <f>Med_Combined_Calculation!G21</f>
        <v>#DIV/0!</v>
      </c>
      <c r="H22" s="67" t="e">
        <f>Med_Combined_Calculation!H21</f>
        <v>#DIV/0!</v>
      </c>
      <c r="I22" s="67" t="e">
        <f>Med_Combined_Calculation!I21</f>
        <v>#DIV/0!</v>
      </c>
    </row>
    <row r="23" spans="2:9" ht="14.25" x14ac:dyDescent="0.2">
      <c r="B23" s="95" t="s">
        <v>90</v>
      </c>
      <c r="C23" s="95" t="s">
        <v>60</v>
      </c>
      <c r="D23" s="95">
        <v>5</v>
      </c>
      <c r="E23" s="137" t="str">
        <f t="shared" si="0"/>
        <v>Zineb and DIDT</v>
      </c>
      <c r="F23" s="67" t="e">
        <f>Med_Combined_Calculation!F22</f>
        <v>#DIV/0!</v>
      </c>
      <c r="G23" s="67" t="e">
        <f>Med_Combined_Calculation!G22</f>
        <v>#DIV/0!</v>
      </c>
      <c r="H23" s="67" t="e">
        <f>Med_Combined_Calculation!H22</f>
        <v>#DIV/0!</v>
      </c>
      <c r="I23" s="67" t="e">
        <f>Med_Combined_Calculation!I22</f>
        <v>#DIV/0!</v>
      </c>
    </row>
    <row r="24" spans="2:9" ht="14.25" x14ac:dyDescent="0.2">
      <c r="B24" s="95" t="s">
        <v>91</v>
      </c>
      <c r="C24" s="95" t="s">
        <v>60</v>
      </c>
      <c r="D24" s="95">
        <v>6</v>
      </c>
      <c r="E24" s="137" t="str">
        <f t="shared" si="0"/>
        <v>Zineb and DIDT</v>
      </c>
      <c r="F24" s="67" t="e">
        <f>Med_Combined_Calculation!F23</f>
        <v>#DIV/0!</v>
      </c>
      <c r="G24" s="67" t="e">
        <f>Med_Combined_Calculation!G23</f>
        <v>#DIV/0!</v>
      </c>
      <c r="H24" s="67" t="e">
        <f>Med_Combined_Calculation!H23</f>
        <v>#DIV/0!</v>
      </c>
      <c r="I24" s="67" t="e">
        <f>Med_Combined_Calculation!I23</f>
        <v>#DIV/0!</v>
      </c>
    </row>
    <row r="25" spans="2:9" ht="14.25" x14ac:dyDescent="0.2">
      <c r="B25" s="95" t="s">
        <v>92</v>
      </c>
      <c r="C25" s="95" t="s">
        <v>60</v>
      </c>
      <c r="D25" s="95">
        <v>7</v>
      </c>
      <c r="E25" s="137" t="str">
        <f t="shared" si="0"/>
        <v>Zineb and DIDT</v>
      </c>
      <c r="F25" s="67" t="e">
        <f>Med_Combined_Calculation!F24</f>
        <v>#DIV/0!</v>
      </c>
      <c r="G25" s="67" t="e">
        <f>Med_Combined_Calculation!G24</f>
        <v>#DIV/0!</v>
      </c>
      <c r="H25" s="67" t="e">
        <f>Med_Combined_Calculation!H24</f>
        <v>#DIV/0!</v>
      </c>
      <c r="I25" s="67" t="e">
        <f>Med_Combined_Calculation!I24</f>
        <v>#DIV/0!</v>
      </c>
    </row>
    <row r="26" spans="2:9" ht="14.25" x14ac:dyDescent="0.2">
      <c r="B26" s="95" t="s">
        <v>93</v>
      </c>
      <c r="C26" s="95" t="s">
        <v>60</v>
      </c>
      <c r="D26" s="95">
        <v>8</v>
      </c>
      <c r="E26" s="137" t="str">
        <f t="shared" si="0"/>
        <v>Zineb and DIDT</v>
      </c>
      <c r="F26" s="67" t="e">
        <f>Med_Combined_Calculation!F25</f>
        <v>#DIV/0!</v>
      </c>
      <c r="G26" s="67" t="e">
        <f>Med_Combined_Calculation!G25</f>
        <v>#DIV/0!</v>
      </c>
      <c r="H26" s="67" t="e">
        <f>Med_Combined_Calculation!H25</f>
        <v>#DIV/0!</v>
      </c>
      <c r="I26" s="67" t="e">
        <f>Med_Combined_Calculation!I25</f>
        <v>#DIV/0!</v>
      </c>
    </row>
    <row r="27" spans="2:9" ht="14.25" x14ac:dyDescent="0.2">
      <c r="B27" s="95" t="s">
        <v>94</v>
      </c>
      <c r="C27" s="95" t="s">
        <v>60</v>
      </c>
      <c r="D27" s="95">
        <v>9</v>
      </c>
      <c r="E27" s="137" t="str">
        <f t="shared" si="0"/>
        <v>Zineb and DIDT</v>
      </c>
      <c r="F27" s="67" t="e">
        <f>Med_Combined_Calculation!F26</f>
        <v>#DIV/0!</v>
      </c>
      <c r="G27" s="67" t="e">
        <f>Med_Combined_Calculation!G26</f>
        <v>#DIV/0!</v>
      </c>
      <c r="H27" s="67" t="e">
        <f>Med_Combined_Calculation!H26</f>
        <v>#DIV/0!</v>
      </c>
      <c r="I27" s="67" t="e">
        <f>Med_Combined_Calculation!I26</f>
        <v>#DIV/0!</v>
      </c>
    </row>
    <row r="28" spans="2:9" ht="14.25" x14ac:dyDescent="0.2">
      <c r="B28" s="95" t="s">
        <v>95</v>
      </c>
      <c r="C28" s="95" t="s">
        <v>61</v>
      </c>
      <c r="D28" s="95">
        <v>10</v>
      </c>
      <c r="E28" s="137" t="str">
        <f t="shared" si="0"/>
        <v>Zineb and DIDT</v>
      </c>
      <c r="F28" s="67" t="e">
        <f>Med_Combined_Calculation!F27</f>
        <v>#DIV/0!</v>
      </c>
      <c r="G28" s="67" t="e">
        <f>Med_Combined_Calculation!G27</f>
        <v>#DIV/0!</v>
      </c>
      <c r="H28" s="67" t="e">
        <f>Med_Combined_Calculation!H27</f>
        <v>#DIV/0!</v>
      </c>
      <c r="I28" s="67" t="e">
        <f>Med_Combined_Calculation!I27</f>
        <v>#DIV/0!</v>
      </c>
    </row>
    <row r="29" spans="2:9" ht="14.25" x14ac:dyDescent="0.2">
      <c r="B29" s="95" t="s">
        <v>96</v>
      </c>
      <c r="C29" s="95" t="s">
        <v>61</v>
      </c>
      <c r="D29" s="95">
        <v>2</v>
      </c>
      <c r="E29" s="137" t="str">
        <f t="shared" si="0"/>
        <v>Zineb and DIDT</v>
      </c>
      <c r="F29" s="67" t="e">
        <f>Med_Combined_Calculation!F28</f>
        <v>#DIV/0!</v>
      </c>
      <c r="G29" s="67" t="e">
        <f>Med_Combined_Calculation!G28</f>
        <v>#DIV/0!</v>
      </c>
      <c r="H29" s="67" t="e">
        <f>Med_Combined_Calculation!H28</f>
        <v>#DIV/0!</v>
      </c>
      <c r="I29" s="67" t="e">
        <f>Med_Combined_Calculation!I28</f>
        <v>#DIV/0!</v>
      </c>
    </row>
    <row r="30" spans="2:9" ht="14.25" x14ac:dyDescent="0.2">
      <c r="B30" s="95" t="s">
        <v>97</v>
      </c>
      <c r="C30" s="95" t="s">
        <v>61</v>
      </c>
      <c r="D30" s="95">
        <v>3</v>
      </c>
      <c r="E30" s="137" t="str">
        <f t="shared" si="0"/>
        <v>Zineb and DIDT</v>
      </c>
      <c r="F30" s="67" t="e">
        <f>Med_Combined_Calculation!F29</f>
        <v>#DIV/0!</v>
      </c>
      <c r="G30" s="67" t="e">
        <f>Med_Combined_Calculation!G29</f>
        <v>#DIV/0!</v>
      </c>
      <c r="H30" s="67" t="e">
        <f>Med_Combined_Calculation!H29</f>
        <v>#DIV/0!</v>
      </c>
      <c r="I30" s="67" t="e">
        <f>Med_Combined_Calculation!I29</f>
        <v>#DIV/0!</v>
      </c>
    </row>
    <row r="31" spans="2:9" ht="14.25" x14ac:dyDescent="0.2">
      <c r="B31" s="95" t="s">
        <v>98</v>
      </c>
      <c r="C31" s="95" t="s">
        <v>61</v>
      </c>
      <c r="D31" s="95">
        <v>5</v>
      </c>
      <c r="E31" s="137" t="str">
        <f t="shared" si="0"/>
        <v>Zineb and DIDT</v>
      </c>
      <c r="F31" s="67" t="e">
        <f>Med_Combined_Calculation!F30</f>
        <v>#DIV/0!</v>
      </c>
      <c r="G31" s="67" t="e">
        <f>Med_Combined_Calculation!G30</f>
        <v>#DIV/0!</v>
      </c>
      <c r="H31" s="67" t="e">
        <f>Med_Combined_Calculation!H30</f>
        <v>#DIV/0!</v>
      </c>
      <c r="I31" s="67" t="e">
        <f>Med_Combined_Calculation!I30</f>
        <v>#DIV/0!</v>
      </c>
    </row>
    <row r="32" spans="2:9" ht="14.25" x14ac:dyDescent="0.2">
      <c r="B32" s="95" t="s">
        <v>99</v>
      </c>
      <c r="C32" s="95" t="s">
        <v>61</v>
      </c>
      <c r="D32" s="95">
        <v>6</v>
      </c>
      <c r="E32" s="137" t="str">
        <f t="shared" si="0"/>
        <v>Zineb and DIDT</v>
      </c>
      <c r="F32" s="67" t="e">
        <f>Med_Combined_Calculation!F31</f>
        <v>#DIV/0!</v>
      </c>
      <c r="G32" s="67" t="e">
        <f>Med_Combined_Calculation!G31</f>
        <v>#DIV/0!</v>
      </c>
      <c r="H32" s="67" t="e">
        <f>Med_Combined_Calculation!H31</f>
        <v>#DIV/0!</v>
      </c>
      <c r="I32" s="67" t="e">
        <f>Med_Combined_Calculation!I31</f>
        <v>#DIV/0!</v>
      </c>
    </row>
    <row r="33" spans="2:9" ht="14.25" x14ac:dyDescent="0.2">
      <c r="B33" s="95" t="s">
        <v>100</v>
      </c>
      <c r="C33" s="95" t="s">
        <v>61</v>
      </c>
      <c r="D33" s="95">
        <v>7</v>
      </c>
      <c r="E33" s="137" t="str">
        <f t="shared" si="0"/>
        <v>Zineb and DIDT</v>
      </c>
      <c r="F33" s="67" t="e">
        <f>Med_Combined_Calculation!F32</f>
        <v>#DIV/0!</v>
      </c>
      <c r="G33" s="67" t="e">
        <f>Med_Combined_Calculation!G32</f>
        <v>#DIV/0!</v>
      </c>
      <c r="H33" s="67" t="e">
        <f>Med_Combined_Calculation!H32</f>
        <v>#DIV/0!</v>
      </c>
      <c r="I33" s="67" t="e">
        <f>Med_Combined_Calculation!I32</f>
        <v>#DIV/0!</v>
      </c>
    </row>
    <row r="34" spans="2:9" ht="14.25" x14ac:dyDescent="0.2">
      <c r="B34" s="95" t="s">
        <v>101</v>
      </c>
      <c r="C34" s="95" t="s">
        <v>61</v>
      </c>
      <c r="D34" s="95">
        <v>8</v>
      </c>
      <c r="E34" s="137" t="str">
        <f t="shared" si="0"/>
        <v>Zineb and DIDT</v>
      </c>
      <c r="F34" s="67" t="e">
        <f>Med_Combined_Calculation!F33</f>
        <v>#DIV/0!</v>
      </c>
      <c r="G34" s="67" t="e">
        <f>Med_Combined_Calculation!G33</f>
        <v>#DIV/0!</v>
      </c>
      <c r="H34" s="67" t="e">
        <f>Med_Combined_Calculation!H33</f>
        <v>#DIV/0!</v>
      </c>
      <c r="I34" s="67" t="e">
        <f>Med_Combined_Calculation!I33</f>
        <v>#DIV/0!</v>
      </c>
    </row>
    <row r="35" spans="2:9" ht="14.25" x14ac:dyDescent="0.2">
      <c r="B35" s="95" t="s">
        <v>102</v>
      </c>
      <c r="C35" s="95" t="s">
        <v>61</v>
      </c>
      <c r="D35" s="95">
        <v>9</v>
      </c>
      <c r="E35" s="137" t="str">
        <f t="shared" si="0"/>
        <v>Zineb and DIDT</v>
      </c>
      <c r="F35" s="67" t="e">
        <f>Med_Combined_Calculation!F34</f>
        <v>#DIV/0!</v>
      </c>
      <c r="G35" s="67" t="e">
        <f>Med_Combined_Calculation!G34</f>
        <v>#DIV/0!</v>
      </c>
      <c r="H35" s="67" t="e">
        <f>Med_Combined_Calculation!H34</f>
        <v>#DIV/0!</v>
      </c>
      <c r="I35" s="67" t="e">
        <f>Med_Combined_Calculation!I34</f>
        <v>#DIV/0!</v>
      </c>
    </row>
    <row r="36" spans="2:9" ht="14.25" x14ac:dyDescent="0.2">
      <c r="B36" s="95" t="s">
        <v>103</v>
      </c>
      <c r="C36" s="95" t="s">
        <v>62</v>
      </c>
      <c r="D36" s="95">
        <v>1</v>
      </c>
      <c r="E36" s="137" t="str">
        <f t="shared" si="0"/>
        <v>Zineb and DIDT</v>
      </c>
      <c r="F36" s="67" t="e">
        <f>Med_Combined_Calculation!F35</f>
        <v>#DIV/0!</v>
      </c>
      <c r="G36" s="67" t="e">
        <f>Med_Combined_Calculation!G35</f>
        <v>#DIV/0!</v>
      </c>
      <c r="H36" s="67" t="e">
        <f>Med_Combined_Calculation!H35</f>
        <v>#DIV/0!</v>
      </c>
      <c r="I36" s="67" t="e">
        <f>Med_Combined_Calculation!I35</f>
        <v>#DIV/0!</v>
      </c>
    </row>
    <row r="37" spans="2:9" ht="14.25" x14ac:dyDescent="0.2">
      <c r="B37" s="95" t="s">
        <v>104</v>
      </c>
      <c r="C37" s="95" t="s">
        <v>62</v>
      </c>
      <c r="D37" s="95">
        <v>10</v>
      </c>
      <c r="E37" s="137" t="str">
        <f t="shared" si="0"/>
        <v>Zineb and DIDT</v>
      </c>
      <c r="F37" s="67" t="e">
        <f>Med_Combined_Calculation!F36</f>
        <v>#DIV/0!</v>
      </c>
      <c r="G37" s="67" t="e">
        <f>Med_Combined_Calculation!G36</f>
        <v>#DIV/0!</v>
      </c>
      <c r="H37" s="67" t="e">
        <f>Med_Combined_Calculation!H36</f>
        <v>#DIV/0!</v>
      </c>
      <c r="I37" s="67" t="e">
        <f>Med_Combined_Calculation!I36</f>
        <v>#DIV/0!</v>
      </c>
    </row>
    <row r="38" spans="2:9" ht="14.25" x14ac:dyDescent="0.2">
      <c r="B38" s="95" t="s">
        <v>105</v>
      </c>
      <c r="C38" s="95" t="s">
        <v>62</v>
      </c>
      <c r="D38" s="95">
        <v>2</v>
      </c>
      <c r="E38" s="137" t="str">
        <f t="shared" si="0"/>
        <v>Zineb and DIDT</v>
      </c>
      <c r="F38" s="67" t="e">
        <f>Med_Combined_Calculation!F37</f>
        <v>#DIV/0!</v>
      </c>
      <c r="G38" s="67" t="e">
        <f>Med_Combined_Calculation!G37</f>
        <v>#DIV/0!</v>
      </c>
      <c r="H38" s="67" t="e">
        <f>Med_Combined_Calculation!H37</f>
        <v>#DIV/0!</v>
      </c>
      <c r="I38" s="67" t="e">
        <f>Med_Combined_Calculation!I37</f>
        <v>#DIV/0!</v>
      </c>
    </row>
    <row r="39" spans="2:9" ht="14.25" x14ac:dyDescent="0.2">
      <c r="B39" s="95" t="s">
        <v>106</v>
      </c>
      <c r="C39" s="95" t="s">
        <v>62</v>
      </c>
      <c r="D39" s="95">
        <v>3</v>
      </c>
      <c r="E39" s="137" t="str">
        <f t="shared" si="0"/>
        <v>Zineb and DIDT</v>
      </c>
      <c r="F39" s="67" t="e">
        <f>Med_Combined_Calculation!F38</f>
        <v>#DIV/0!</v>
      </c>
      <c r="G39" s="67" t="e">
        <f>Med_Combined_Calculation!G38</f>
        <v>#DIV/0!</v>
      </c>
      <c r="H39" s="67" t="e">
        <f>Med_Combined_Calculation!H38</f>
        <v>#DIV/0!</v>
      </c>
      <c r="I39" s="67" t="e">
        <f>Med_Combined_Calculation!I38</f>
        <v>#DIV/0!</v>
      </c>
    </row>
    <row r="40" spans="2:9" ht="14.25" x14ac:dyDescent="0.2">
      <c r="B40" s="95" t="s">
        <v>107</v>
      </c>
      <c r="C40" s="95" t="s">
        <v>62</v>
      </c>
      <c r="D40" s="95">
        <v>4</v>
      </c>
      <c r="E40" s="137" t="str">
        <f t="shared" si="0"/>
        <v>Zineb and DIDT</v>
      </c>
      <c r="F40" s="67" t="e">
        <f>Med_Combined_Calculation!F39</f>
        <v>#DIV/0!</v>
      </c>
      <c r="G40" s="67" t="e">
        <f>Med_Combined_Calculation!G39</f>
        <v>#DIV/0!</v>
      </c>
      <c r="H40" s="67" t="e">
        <f>Med_Combined_Calculation!H39</f>
        <v>#DIV/0!</v>
      </c>
      <c r="I40" s="67" t="e">
        <f>Med_Combined_Calculation!I39</f>
        <v>#DIV/0!</v>
      </c>
    </row>
    <row r="41" spans="2:9" ht="14.25" x14ac:dyDescent="0.2">
      <c r="B41" s="95" t="s">
        <v>108</v>
      </c>
      <c r="C41" s="95" t="s">
        <v>62</v>
      </c>
      <c r="D41" s="95">
        <v>5</v>
      </c>
      <c r="E41" s="137" t="str">
        <f t="shared" si="0"/>
        <v>Zineb and DIDT</v>
      </c>
      <c r="F41" s="67" t="e">
        <f>Med_Combined_Calculation!F40</f>
        <v>#DIV/0!</v>
      </c>
      <c r="G41" s="67" t="e">
        <f>Med_Combined_Calculation!G40</f>
        <v>#DIV/0!</v>
      </c>
      <c r="H41" s="67" t="e">
        <f>Med_Combined_Calculation!H40</f>
        <v>#DIV/0!</v>
      </c>
      <c r="I41" s="67" t="e">
        <f>Med_Combined_Calculation!I40</f>
        <v>#DIV/0!</v>
      </c>
    </row>
    <row r="42" spans="2:9" ht="14.25" x14ac:dyDescent="0.2">
      <c r="B42" s="95" t="s">
        <v>109</v>
      </c>
      <c r="C42" s="95" t="s">
        <v>62</v>
      </c>
      <c r="D42" s="95">
        <v>6</v>
      </c>
      <c r="E42" s="137" t="str">
        <f t="shared" si="0"/>
        <v>Zineb and DIDT</v>
      </c>
      <c r="F42" s="67" t="e">
        <f>Med_Combined_Calculation!F41</f>
        <v>#DIV/0!</v>
      </c>
      <c r="G42" s="67" t="e">
        <f>Med_Combined_Calculation!G41</f>
        <v>#DIV/0!</v>
      </c>
      <c r="H42" s="67" t="e">
        <f>Med_Combined_Calculation!H41</f>
        <v>#DIV/0!</v>
      </c>
      <c r="I42" s="67" t="e">
        <f>Med_Combined_Calculation!I41</f>
        <v>#DIV/0!</v>
      </c>
    </row>
    <row r="43" spans="2:9" ht="14.25" x14ac:dyDescent="0.2">
      <c r="B43" s="95" t="s">
        <v>110</v>
      </c>
      <c r="C43" s="95" t="s">
        <v>62</v>
      </c>
      <c r="D43" s="95">
        <v>7</v>
      </c>
      <c r="E43" s="137" t="str">
        <f t="shared" si="0"/>
        <v>Zineb and DIDT</v>
      </c>
      <c r="F43" s="67" t="e">
        <f>Med_Combined_Calculation!F42</f>
        <v>#DIV/0!</v>
      </c>
      <c r="G43" s="67" t="e">
        <f>Med_Combined_Calculation!G42</f>
        <v>#DIV/0!</v>
      </c>
      <c r="H43" s="67" t="e">
        <f>Med_Combined_Calculation!H42</f>
        <v>#DIV/0!</v>
      </c>
      <c r="I43" s="67" t="e">
        <f>Med_Combined_Calculation!I42</f>
        <v>#DIV/0!</v>
      </c>
    </row>
    <row r="44" spans="2:9" ht="14.25" x14ac:dyDescent="0.2">
      <c r="B44" s="95" t="s">
        <v>111</v>
      </c>
      <c r="C44" s="95" t="s">
        <v>62</v>
      </c>
      <c r="D44" s="95">
        <v>8</v>
      </c>
      <c r="E44" s="137" t="str">
        <f t="shared" si="0"/>
        <v>Zineb and DIDT</v>
      </c>
      <c r="F44" s="67" t="e">
        <f>Med_Combined_Calculation!F43</f>
        <v>#DIV/0!</v>
      </c>
      <c r="G44" s="67" t="e">
        <f>Med_Combined_Calculation!G43</f>
        <v>#DIV/0!</v>
      </c>
      <c r="H44" s="67" t="e">
        <f>Med_Combined_Calculation!H43</f>
        <v>#DIV/0!</v>
      </c>
      <c r="I44" s="67" t="e">
        <f>Med_Combined_Calculation!I43</f>
        <v>#DIV/0!</v>
      </c>
    </row>
    <row r="45" spans="2:9" ht="14.25" x14ac:dyDescent="0.2">
      <c r="B45" s="95" t="s">
        <v>112</v>
      </c>
      <c r="C45" s="95" t="s">
        <v>62</v>
      </c>
      <c r="D45" s="95">
        <v>9</v>
      </c>
      <c r="E45" s="137" t="str">
        <f t="shared" si="0"/>
        <v>Zineb and DIDT</v>
      </c>
      <c r="F45" s="67" t="e">
        <f>Med_Combined_Calculation!F44</f>
        <v>#DIV/0!</v>
      </c>
      <c r="G45" s="67" t="e">
        <f>Med_Combined_Calculation!G44</f>
        <v>#DIV/0!</v>
      </c>
      <c r="H45" s="67" t="e">
        <f>Med_Combined_Calculation!H44</f>
        <v>#DIV/0!</v>
      </c>
      <c r="I45" s="67" t="e">
        <f>Med_Combined_Calculation!I44</f>
        <v>#DIV/0!</v>
      </c>
    </row>
    <row r="46" spans="2:9" ht="14.25" x14ac:dyDescent="0.2">
      <c r="B46" s="95" t="s">
        <v>113</v>
      </c>
      <c r="C46" s="95" t="s">
        <v>63</v>
      </c>
      <c r="D46" s="95">
        <v>1</v>
      </c>
      <c r="E46" s="137" t="str">
        <f t="shared" si="0"/>
        <v>Zineb and DIDT</v>
      </c>
      <c r="F46" s="67" t="e">
        <f>Med_Combined_Calculation!F45</f>
        <v>#DIV/0!</v>
      </c>
      <c r="G46" s="67" t="e">
        <f>Med_Combined_Calculation!G45</f>
        <v>#DIV/0!</v>
      </c>
      <c r="H46" s="67" t="e">
        <f>Med_Combined_Calculation!H45</f>
        <v>#DIV/0!</v>
      </c>
      <c r="I46" s="67" t="e">
        <f>Med_Combined_Calculation!I45</f>
        <v>#DIV/0!</v>
      </c>
    </row>
    <row r="47" spans="2:9" ht="14.25" x14ac:dyDescent="0.2">
      <c r="B47" s="95" t="s">
        <v>114</v>
      </c>
      <c r="C47" s="95" t="s">
        <v>63</v>
      </c>
      <c r="D47" s="95">
        <v>3</v>
      </c>
      <c r="E47" s="137" t="str">
        <f t="shared" si="0"/>
        <v>Zineb and DIDT</v>
      </c>
      <c r="F47" s="67" t="e">
        <f>Med_Combined_Calculation!F46</f>
        <v>#DIV/0!</v>
      </c>
      <c r="G47" s="67" t="e">
        <f>Med_Combined_Calculation!G46</f>
        <v>#DIV/0!</v>
      </c>
      <c r="H47" s="67" t="e">
        <f>Med_Combined_Calculation!H46</f>
        <v>#DIV/0!</v>
      </c>
      <c r="I47" s="67" t="e">
        <f>Med_Combined_Calculation!I46</f>
        <v>#DIV/0!</v>
      </c>
    </row>
    <row r="48" spans="2:9" ht="14.25" x14ac:dyDescent="0.2">
      <c r="B48" s="95" t="s">
        <v>115</v>
      </c>
      <c r="C48" s="95" t="s">
        <v>63</v>
      </c>
      <c r="D48" s="95">
        <v>4</v>
      </c>
      <c r="E48" s="137" t="str">
        <f t="shared" si="0"/>
        <v>Zineb and DIDT</v>
      </c>
      <c r="F48" s="67" t="e">
        <f>Med_Combined_Calculation!F47</f>
        <v>#DIV/0!</v>
      </c>
      <c r="G48" s="67" t="e">
        <f>Med_Combined_Calculation!G47</f>
        <v>#DIV/0!</v>
      </c>
      <c r="H48" s="67" t="e">
        <f>Med_Combined_Calculation!H47</f>
        <v>#DIV/0!</v>
      </c>
      <c r="I48" s="67" t="e">
        <f>Med_Combined_Calculation!I47</f>
        <v>#DIV/0!</v>
      </c>
    </row>
    <row r="49" spans="2:9" ht="14.25" x14ac:dyDescent="0.2">
      <c r="B49" s="95" t="s">
        <v>116</v>
      </c>
      <c r="C49" s="95" t="s">
        <v>63</v>
      </c>
      <c r="D49" s="95">
        <v>5</v>
      </c>
      <c r="E49" s="137" t="str">
        <f t="shared" si="0"/>
        <v>Zineb and DIDT</v>
      </c>
      <c r="F49" s="67" t="e">
        <f>Med_Combined_Calculation!F48</f>
        <v>#DIV/0!</v>
      </c>
      <c r="G49" s="67" t="e">
        <f>Med_Combined_Calculation!G48</f>
        <v>#DIV/0!</v>
      </c>
      <c r="H49" s="67" t="e">
        <f>Med_Combined_Calculation!H48</f>
        <v>#DIV/0!</v>
      </c>
      <c r="I49" s="67" t="e">
        <f>Med_Combined_Calculation!I48</f>
        <v>#DIV/0!</v>
      </c>
    </row>
    <row r="50" spans="2:9" ht="14.25" x14ac:dyDescent="0.2">
      <c r="B50" s="95" t="s">
        <v>117</v>
      </c>
      <c r="C50" s="95" t="s">
        <v>64</v>
      </c>
      <c r="D50" s="95">
        <v>1</v>
      </c>
      <c r="E50" s="137" t="str">
        <f t="shared" si="0"/>
        <v>Zineb and DIDT</v>
      </c>
      <c r="F50" s="67" t="e">
        <f>Med_Combined_Calculation!F49</f>
        <v>#DIV/0!</v>
      </c>
      <c r="G50" s="67" t="e">
        <f>Med_Combined_Calculation!G49</f>
        <v>#DIV/0!</v>
      </c>
      <c r="H50" s="67" t="e">
        <f>Med_Combined_Calculation!H49</f>
        <v>#DIV/0!</v>
      </c>
      <c r="I50" s="67" t="e">
        <f>Med_Combined_Calculation!I49</f>
        <v>#DIV/0!</v>
      </c>
    </row>
    <row r="51" spans="2:9" ht="14.25" x14ac:dyDescent="0.2">
      <c r="B51" s="95" t="s">
        <v>118</v>
      </c>
      <c r="C51" s="95" t="s">
        <v>64</v>
      </c>
      <c r="D51" s="95">
        <v>2</v>
      </c>
      <c r="E51" s="137" t="str">
        <f t="shared" si="0"/>
        <v>Zineb and DIDT</v>
      </c>
      <c r="F51" s="67" t="e">
        <f>Med_Combined_Calculation!F50</f>
        <v>#DIV/0!</v>
      </c>
      <c r="G51" s="67" t="e">
        <f>Med_Combined_Calculation!G50</f>
        <v>#DIV/0!</v>
      </c>
      <c r="H51" s="67" t="e">
        <f>Med_Combined_Calculation!H50</f>
        <v>#DIV/0!</v>
      </c>
      <c r="I51" s="67" t="e">
        <f>Med_Combined_Calculation!I50</f>
        <v>#DIV/0!</v>
      </c>
    </row>
    <row r="52" spans="2:9" ht="14.25" x14ac:dyDescent="0.2">
      <c r="B52" s="95" t="s">
        <v>119</v>
      </c>
      <c r="C52" s="95" t="s">
        <v>64</v>
      </c>
      <c r="D52" s="95">
        <v>3</v>
      </c>
      <c r="E52" s="137" t="str">
        <f t="shared" si="0"/>
        <v>Zineb and DIDT</v>
      </c>
      <c r="F52" s="67" t="e">
        <f>Med_Combined_Calculation!F51</f>
        <v>#DIV/0!</v>
      </c>
      <c r="G52" s="67" t="e">
        <f>Med_Combined_Calculation!G51</f>
        <v>#DIV/0!</v>
      </c>
      <c r="H52" s="67" t="e">
        <f>Med_Combined_Calculation!H51</f>
        <v>#DIV/0!</v>
      </c>
      <c r="I52" s="67" t="e">
        <f>Med_Combined_Calculation!I51</f>
        <v>#DIV/0!</v>
      </c>
    </row>
    <row r="53" spans="2:9" ht="14.25" x14ac:dyDescent="0.2">
      <c r="B53" s="141" t="s">
        <v>120</v>
      </c>
      <c r="C53" s="142"/>
      <c r="D53" s="142"/>
      <c r="E53" s="143"/>
      <c r="F53" s="67" t="e">
        <f>Med_Combined_Calculation!F52</f>
        <v>#DIV/0!</v>
      </c>
      <c r="G53" s="67" t="e">
        <f>Med_Combined_Calculation!G52</f>
        <v>#DIV/0!</v>
      </c>
      <c r="H53" s="67" t="e">
        <f>Med_Combined_Calculation!H52</f>
        <v>#DIV/0!</v>
      </c>
      <c r="I53" s="67" t="e">
        <f>Med_Combined_Calculation!I52</f>
        <v>#DIV/0!</v>
      </c>
    </row>
    <row r="54" spans="2:9" ht="14.25" x14ac:dyDescent="0.2">
      <c r="B54" s="141" t="s">
        <v>121</v>
      </c>
      <c r="C54" s="142"/>
      <c r="D54" s="142"/>
      <c r="E54" s="143"/>
      <c r="F54" s="67" t="e">
        <f>Med_Combined_Calculation!F53</f>
        <v>#DIV/0!</v>
      </c>
      <c r="G54" s="67" t="e">
        <f>Med_Combined_Calculation!G53</f>
        <v>#DIV/0!</v>
      </c>
      <c r="H54" s="67" t="e">
        <f>Med_Combined_Calculation!H53</f>
        <v>#DIV/0!</v>
      </c>
      <c r="I54" s="67" t="e">
        <f>Med_Combined_Calculation!I53</f>
        <v>#DIV/0!</v>
      </c>
    </row>
    <row r="55" spans="2:9" ht="14.25" x14ac:dyDescent="0.2">
      <c r="B55" s="135" t="s">
        <v>288</v>
      </c>
      <c r="C55" s="22"/>
      <c r="D55" s="22"/>
      <c r="E55" s="22"/>
      <c r="F55" s="67" t="e">
        <f>Med_Combined_Calculation!F54</f>
        <v>#DIV/0!</v>
      </c>
      <c r="G55" s="67" t="e">
        <f>Med_Combined_Calculation!G54</f>
        <v>#DIV/0!</v>
      </c>
      <c r="H55" s="67" t="e">
        <f>Med_Combined_Calculation!H54</f>
        <v>#DIV/0!</v>
      </c>
      <c r="I55" s="67" t="e">
        <f>Med_Combined_Calculation!I54</f>
        <v>#DIV/0!</v>
      </c>
    </row>
  </sheetData>
  <mergeCells count="3">
    <mergeCell ref="B2:N2"/>
    <mergeCell ref="B5:I5"/>
    <mergeCell ref="C6:D6"/>
  </mergeCells>
  <conditionalFormatting sqref="F7:I55">
    <cfRule type="cellIs" dxfId="35" priority="1" operator="greaterThan">
      <formula>1</formula>
    </cfRule>
    <cfRule type="cellIs" dxfId="34" priority="2" operator="lessThanOrEqual">
      <formula>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N47"/>
  <sheetViews>
    <sheetView workbookViewId="0">
      <selection activeCell="I21" sqref="I21"/>
    </sheetView>
  </sheetViews>
  <sheetFormatPr defaultRowHeight="12.75" x14ac:dyDescent="0.2"/>
  <cols>
    <col min="1" max="1" width="9" style="133"/>
    <col min="2" max="2" width="16" style="133" bestFit="1" customWidth="1"/>
    <col min="3" max="3" width="3.75" style="133" bestFit="1" customWidth="1"/>
    <col min="4" max="4" width="3.625" style="133" bestFit="1" customWidth="1"/>
    <col min="5" max="5" width="34" style="133" bestFit="1" customWidth="1"/>
    <col min="6" max="6" width="12.5" style="133" customWidth="1"/>
    <col min="7" max="7" width="13.5" style="133" customWidth="1"/>
    <col min="8" max="8" width="13.75" style="133" customWidth="1"/>
    <col min="9" max="9" width="14" style="133" customWidth="1"/>
    <col min="10" max="16384" width="9" style="133"/>
  </cols>
  <sheetData>
    <row r="2" spans="2:14" ht="21" thickBot="1" x14ac:dyDescent="0.35">
      <c r="B2" s="159" t="s">
        <v>297</v>
      </c>
      <c r="C2" s="159"/>
      <c r="D2" s="159"/>
      <c r="E2" s="159"/>
      <c r="F2" s="159"/>
      <c r="G2" s="159"/>
      <c r="H2" s="159"/>
      <c r="I2" s="159"/>
      <c r="J2" s="159"/>
      <c r="K2" s="159"/>
      <c r="L2" s="159"/>
      <c r="M2" s="159"/>
      <c r="N2" s="159"/>
    </row>
    <row r="3" spans="2:14" ht="13.5" thickTop="1" x14ac:dyDescent="0.2"/>
    <row r="5" spans="2:14" ht="15" x14ac:dyDescent="0.2">
      <c r="B5" s="186" t="s">
        <v>311</v>
      </c>
      <c r="C5" s="186"/>
      <c r="D5" s="186"/>
      <c r="E5" s="186"/>
      <c r="F5" s="186"/>
      <c r="G5" s="186"/>
      <c r="H5" s="186"/>
      <c r="I5" s="186"/>
    </row>
    <row r="6" spans="2:14" ht="85.5" x14ac:dyDescent="0.2">
      <c r="B6" s="18" t="s">
        <v>10</v>
      </c>
      <c r="C6" s="187" t="s">
        <v>11</v>
      </c>
      <c r="D6" s="187"/>
      <c r="E6" s="18" t="s">
        <v>12</v>
      </c>
      <c r="F6" s="18" t="s">
        <v>313</v>
      </c>
      <c r="G6" s="18" t="s">
        <v>340</v>
      </c>
      <c r="H6" s="18" t="s">
        <v>314</v>
      </c>
      <c r="I6" s="18" t="s">
        <v>341</v>
      </c>
    </row>
    <row r="7" spans="2:14" ht="14.25" x14ac:dyDescent="0.2">
      <c r="B7" s="95" t="s">
        <v>180</v>
      </c>
      <c r="C7" s="95" t="s">
        <v>239</v>
      </c>
      <c r="D7" s="95">
        <v>11</v>
      </c>
      <c r="E7" s="137" t="str">
        <f t="shared" ref="E7:E44" si="0">Substances</f>
        <v>Zineb and DIDT</v>
      </c>
      <c r="F7" s="67" t="e">
        <f>Baltic_Combined_Calculation!F7</f>
        <v>#DIV/0!</v>
      </c>
      <c r="G7" s="67" t="e">
        <f>Baltic_Combined_Calculation!G7</f>
        <v>#DIV/0!</v>
      </c>
      <c r="H7" s="67" t="e">
        <f>Baltic_Combined_Calculation!H7</f>
        <v>#DIV/0!</v>
      </c>
      <c r="I7" s="67" t="e">
        <f>Baltic_Combined_Calculation!I7</f>
        <v>#DIV/0!</v>
      </c>
    </row>
    <row r="8" spans="2:14" ht="14.25" x14ac:dyDescent="0.2">
      <c r="B8" s="95" t="s">
        <v>181</v>
      </c>
      <c r="C8" s="95" t="s">
        <v>238</v>
      </c>
      <c r="D8" s="95">
        <v>8</v>
      </c>
      <c r="E8" s="137" t="str">
        <f t="shared" si="0"/>
        <v>Zineb and DIDT</v>
      </c>
      <c r="F8" s="67" t="e">
        <f>Baltic_Combined_Calculation!F8</f>
        <v>#DIV/0!</v>
      </c>
      <c r="G8" s="67" t="e">
        <f>Baltic_Combined_Calculation!G8</f>
        <v>#DIV/0!</v>
      </c>
      <c r="H8" s="67" t="e">
        <f>Baltic_Combined_Calculation!H8</f>
        <v>#DIV/0!</v>
      </c>
      <c r="I8" s="67" t="e">
        <f>Baltic_Combined_Calculation!I8</f>
        <v>#DIV/0!</v>
      </c>
    </row>
    <row r="9" spans="2:14" ht="14.25" x14ac:dyDescent="0.2">
      <c r="B9" s="95" t="s">
        <v>182</v>
      </c>
      <c r="C9" s="95" t="s">
        <v>238</v>
      </c>
      <c r="D9" s="95">
        <v>12</v>
      </c>
      <c r="E9" s="137" t="str">
        <f t="shared" si="0"/>
        <v>Zineb and DIDT</v>
      </c>
      <c r="F9" s="67" t="e">
        <f>Baltic_Combined_Calculation!F9</f>
        <v>#DIV/0!</v>
      </c>
      <c r="G9" s="67" t="e">
        <f>Baltic_Combined_Calculation!G9</f>
        <v>#DIV/0!</v>
      </c>
      <c r="H9" s="67" t="e">
        <f>Baltic_Combined_Calculation!H9</f>
        <v>#DIV/0!</v>
      </c>
      <c r="I9" s="67" t="e">
        <f>Baltic_Combined_Calculation!I9</f>
        <v>#DIV/0!</v>
      </c>
    </row>
    <row r="10" spans="2:14" ht="14.25" x14ac:dyDescent="0.2">
      <c r="B10" s="95" t="s">
        <v>183</v>
      </c>
      <c r="C10" s="95" t="s">
        <v>238</v>
      </c>
      <c r="D10" s="95">
        <v>13</v>
      </c>
      <c r="E10" s="137" t="str">
        <f t="shared" si="0"/>
        <v>Zineb and DIDT</v>
      </c>
      <c r="F10" s="67" t="e">
        <f>Baltic_Combined_Calculation!F10</f>
        <v>#DIV/0!</v>
      </c>
      <c r="G10" s="67" t="e">
        <f>Baltic_Combined_Calculation!G10</f>
        <v>#DIV/0!</v>
      </c>
      <c r="H10" s="67" t="e">
        <f>Baltic_Combined_Calculation!H10</f>
        <v>#DIV/0!</v>
      </c>
      <c r="I10" s="67" t="e">
        <f>Baltic_Combined_Calculation!I10</f>
        <v>#DIV/0!</v>
      </c>
    </row>
    <row r="11" spans="2:14" ht="14.25" x14ac:dyDescent="0.2">
      <c r="B11" s="95" t="s">
        <v>184</v>
      </c>
      <c r="C11" s="95" t="s">
        <v>238</v>
      </c>
      <c r="D11" s="95">
        <v>14</v>
      </c>
      <c r="E11" s="137" t="str">
        <f t="shared" si="0"/>
        <v>Zineb and DIDT</v>
      </c>
      <c r="F11" s="67" t="e">
        <f>Baltic_Combined_Calculation!F11</f>
        <v>#DIV/0!</v>
      </c>
      <c r="G11" s="67" t="e">
        <f>Baltic_Combined_Calculation!G11</f>
        <v>#DIV/0!</v>
      </c>
      <c r="H11" s="67" t="e">
        <f>Baltic_Combined_Calculation!H11</f>
        <v>#DIV/0!</v>
      </c>
      <c r="I11" s="67" t="e">
        <f>Baltic_Combined_Calculation!I11</f>
        <v>#DIV/0!</v>
      </c>
    </row>
    <row r="12" spans="2:14" ht="14.25" x14ac:dyDescent="0.2">
      <c r="B12" s="95" t="s">
        <v>185</v>
      </c>
      <c r="C12" s="95" t="s">
        <v>238</v>
      </c>
      <c r="D12" s="95">
        <v>15</v>
      </c>
      <c r="E12" s="137" t="str">
        <f t="shared" si="0"/>
        <v>Zineb and DIDT</v>
      </c>
      <c r="F12" s="67" t="e">
        <f>Baltic_Combined_Calculation!F12</f>
        <v>#DIV/0!</v>
      </c>
      <c r="G12" s="67" t="e">
        <f>Baltic_Combined_Calculation!G12</f>
        <v>#DIV/0!</v>
      </c>
      <c r="H12" s="67" t="e">
        <f>Baltic_Combined_Calculation!H12</f>
        <v>#DIV/0!</v>
      </c>
      <c r="I12" s="67" t="e">
        <f>Baltic_Combined_Calculation!I12</f>
        <v>#DIV/0!</v>
      </c>
    </row>
    <row r="13" spans="2:14" ht="14.25" x14ac:dyDescent="0.2">
      <c r="B13" s="95" t="s">
        <v>186</v>
      </c>
      <c r="C13" s="95" t="s">
        <v>238</v>
      </c>
      <c r="D13" s="95">
        <v>16</v>
      </c>
      <c r="E13" s="137" t="str">
        <f t="shared" si="0"/>
        <v>Zineb and DIDT</v>
      </c>
      <c r="F13" s="67" t="e">
        <f>Baltic_Combined_Calculation!F13</f>
        <v>#DIV/0!</v>
      </c>
      <c r="G13" s="67" t="e">
        <f>Baltic_Combined_Calculation!G13</f>
        <v>#DIV/0!</v>
      </c>
      <c r="H13" s="67" t="e">
        <f>Baltic_Combined_Calculation!H13</f>
        <v>#DIV/0!</v>
      </c>
      <c r="I13" s="67" t="e">
        <f>Baltic_Combined_Calculation!I13</f>
        <v>#DIV/0!</v>
      </c>
    </row>
    <row r="14" spans="2:14" ht="14.25" x14ac:dyDescent="0.2">
      <c r="B14" s="95" t="s">
        <v>187</v>
      </c>
      <c r="C14" s="95" t="s">
        <v>249</v>
      </c>
      <c r="D14" s="95">
        <v>8</v>
      </c>
      <c r="E14" s="137" t="str">
        <f t="shared" si="0"/>
        <v>Zineb and DIDT</v>
      </c>
      <c r="F14" s="67" t="e">
        <f>Baltic_Combined_Calculation!F14</f>
        <v>#DIV/0!</v>
      </c>
      <c r="G14" s="67" t="e">
        <f>Baltic_Combined_Calculation!G14</f>
        <v>#DIV/0!</v>
      </c>
      <c r="H14" s="67" t="e">
        <f>Baltic_Combined_Calculation!H14</f>
        <v>#DIV/0!</v>
      </c>
      <c r="I14" s="67" t="e">
        <f>Baltic_Combined_Calculation!I14</f>
        <v>#DIV/0!</v>
      </c>
    </row>
    <row r="15" spans="2:14" ht="14.25" x14ac:dyDescent="0.2">
      <c r="B15" s="95" t="s">
        <v>188</v>
      </c>
      <c r="C15" s="95" t="s">
        <v>249</v>
      </c>
      <c r="D15" s="95">
        <v>9</v>
      </c>
      <c r="E15" s="137" t="str">
        <f t="shared" si="0"/>
        <v>Zineb and DIDT</v>
      </c>
      <c r="F15" s="67" t="e">
        <f>Baltic_Combined_Calculation!F15</f>
        <v>#DIV/0!</v>
      </c>
      <c r="G15" s="67" t="e">
        <f>Baltic_Combined_Calculation!G15</f>
        <v>#DIV/0!</v>
      </c>
      <c r="H15" s="67" t="e">
        <f>Baltic_Combined_Calculation!H15</f>
        <v>#DIV/0!</v>
      </c>
      <c r="I15" s="67" t="e">
        <f>Baltic_Combined_Calculation!I15</f>
        <v>#DIV/0!</v>
      </c>
    </row>
    <row r="16" spans="2:14" ht="14.25" x14ac:dyDescent="0.2">
      <c r="B16" s="95" t="s">
        <v>189</v>
      </c>
      <c r="C16" s="95" t="s">
        <v>250</v>
      </c>
      <c r="D16" s="95">
        <v>1</v>
      </c>
      <c r="E16" s="137" t="str">
        <f t="shared" si="0"/>
        <v>Zineb and DIDT</v>
      </c>
      <c r="F16" s="67" t="e">
        <f>Baltic_Combined_Calculation!F16</f>
        <v>#DIV/0!</v>
      </c>
      <c r="G16" s="67" t="e">
        <f>Baltic_Combined_Calculation!G16</f>
        <v>#DIV/0!</v>
      </c>
      <c r="H16" s="67" t="e">
        <f>Baltic_Combined_Calculation!H16</f>
        <v>#DIV/0!</v>
      </c>
      <c r="I16" s="67" t="e">
        <f>Baltic_Combined_Calculation!I16</f>
        <v>#DIV/0!</v>
      </c>
    </row>
    <row r="17" spans="2:9" ht="14.25" x14ac:dyDescent="0.2">
      <c r="B17" s="95" t="s">
        <v>190</v>
      </c>
      <c r="C17" s="95" t="s">
        <v>251</v>
      </c>
      <c r="D17" s="95">
        <v>2</v>
      </c>
      <c r="E17" s="137" t="str">
        <f t="shared" si="0"/>
        <v>Zineb and DIDT</v>
      </c>
      <c r="F17" s="67" t="e">
        <f>Baltic_Combined_Calculation!F17</f>
        <v>#DIV/0!</v>
      </c>
      <c r="G17" s="67" t="e">
        <f>Baltic_Combined_Calculation!G17</f>
        <v>#DIV/0!</v>
      </c>
      <c r="H17" s="67" t="e">
        <f>Baltic_Combined_Calculation!H17</f>
        <v>#DIV/0!</v>
      </c>
      <c r="I17" s="67" t="e">
        <f>Baltic_Combined_Calculation!I17</f>
        <v>#DIV/0!</v>
      </c>
    </row>
    <row r="18" spans="2:9" ht="14.25" x14ac:dyDescent="0.2">
      <c r="B18" s="95" t="s">
        <v>191</v>
      </c>
      <c r="C18" s="95" t="s">
        <v>252</v>
      </c>
      <c r="D18" s="95">
        <v>7</v>
      </c>
      <c r="E18" s="137" t="str">
        <f t="shared" si="0"/>
        <v>Zineb and DIDT</v>
      </c>
      <c r="F18" s="67" t="e">
        <f>Baltic_Combined_Calculation!F18</f>
        <v>#DIV/0!</v>
      </c>
      <c r="G18" s="67" t="e">
        <f>Baltic_Combined_Calculation!G18</f>
        <v>#DIV/0!</v>
      </c>
      <c r="H18" s="67" t="e">
        <f>Baltic_Combined_Calculation!H18</f>
        <v>#DIV/0!</v>
      </c>
      <c r="I18" s="67" t="e">
        <f>Baltic_Combined_Calculation!I18</f>
        <v>#DIV/0!</v>
      </c>
    </row>
    <row r="19" spans="2:9" ht="14.25" x14ac:dyDescent="0.2">
      <c r="B19" s="95" t="s">
        <v>192</v>
      </c>
      <c r="C19" s="95" t="s">
        <v>252</v>
      </c>
      <c r="D19" s="95">
        <v>2</v>
      </c>
      <c r="E19" s="137" t="str">
        <f t="shared" si="0"/>
        <v>Zineb and DIDT</v>
      </c>
      <c r="F19" s="67" t="e">
        <f>Baltic_Combined_Calculation!F19</f>
        <v>#DIV/0!</v>
      </c>
      <c r="G19" s="67" t="e">
        <f>Baltic_Combined_Calculation!G19</f>
        <v>#DIV/0!</v>
      </c>
      <c r="H19" s="67" t="e">
        <f>Baltic_Combined_Calculation!H19</f>
        <v>#DIV/0!</v>
      </c>
      <c r="I19" s="67" t="e">
        <f>Baltic_Combined_Calculation!I19</f>
        <v>#DIV/0!</v>
      </c>
    </row>
    <row r="20" spans="2:9" ht="14.25" x14ac:dyDescent="0.2">
      <c r="B20" s="95" t="s">
        <v>193</v>
      </c>
      <c r="C20" s="95" t="s">
        <v>252</v>
      </c>
      <c r="D20" s="95">
        <v>3</v>
      </c>
      <c r="E20" s="137" t="str">
        <f t="shared" si="0"/>
        <v>Zineb and DIDT</v>
      </c>
      <c r="F20" s="67" t="e">
        <f>Baltic_Combined_Calculation!F20</f>
        <v>#DIV/0!</v>
      </c>
      <c r="G20" s="67" t="e">
        <f>Baltic_Combined_Calculation!G20</f>
        <v>#DIV/0!</v>
      </c>
      <c r="H20" s="67" t="e">
        <f>Baltic_Combined_Calculation!H20</f>
        <v>#DIV/0!</v>
      </c>
      <c r="I20" s="67" t="e">
        <f>Baltic_Combined_Calculation!I20</f>
        <v>#DIV/0!</v>
      </c>
    </row>
    <row r="21" spans="2:9" ht="14.25" x14ac:dyDescent="0.2">
      <c r="B21" s="95" t="s">
        <v>194</v>
      </c>
      <c r="C21" s="95" t="s">
        <v>252</v>
      </c>
      <c r="D21" s="95">
        <v>5</v>
      </c>
      <c r="E21" s="137" t="str">
        <f t="shared" si="0"/>
        <v>Zineb and DIDT</v>
      </c>
      <c r="F21" s="67" t="e">
        <f>Baltic_Combined_Calculation!F21</f>
        <v>#DIV/0!</v>
      </c>
      <c r="G21" s="67" t="e">
        <f>Baltic_Combined_Calculation!G21</f>
        <v>#DIV/0!</v>
      </c>
      <c r="H21" s="67" t="e">
        <f>Baltic_Combined_Calculation!H21</f>
        <v>#DIV/0!</v>
      </c>
      <c r="I21" s="67" t="e">
        <f>Baltic_Combined_Calculation!I21</f>
        <v>#DIV/0!</v>
      </c>
    </row>
    <row r="22" spans="2:9" ht="14.25" x14ac:dyDescent="0.2">
      <c r="B22" s="95" t="s">
        <v>195</v>
      </c>
      <c r="C22" s="95" t="s">
        <v>253</v>
      </c>
      <c r="D22" s="95">
        <v>10</v>
      </c>
      <c r="E22" s="137" t="str">
        <f t="shared" si="0"/>
        <v>Zineb and DIDT</v>
      </c>
      <c r="F22" s="67" t="e">
        <f>Baltic_Combined_Calculation!F22</f>
        <v>#DIV/0!</v>
      </c>
      <c r="G22" s="67" t="e">
        <f>Baltic_Combined_Calculation!G22</f>
        <v>#DIV/0!</v>
      </c>
      <c r="H22" s="67" t="e">
        <f>Baltic_Combined_Calculation!H22</f>
        <v>#DIV/0!</v>
      </c>
      <c r="I22" s="67" t="e">
        <f>Baltic_Combined_Calculation!I22</f>
        <v>#DIV/0!</v>
      </c>
    </row>
    <row r="23" spans="2:9" ht="14.25" x14ac:dyDescent="0.2">
      <c r="B23" s="95" t="s">
        <v>196</v>
      </c>
      <c r="C23" s="95" t="s">
        <v>253</v>
      </c>
      <c r="D23" s="95">
        <v>2</v>
      </c>
      <c r="E23" s="137" t="str">
        <f t="shared" si="0"/>
        <v>Zineb and DIDT</v>
      </c>
      <c r="F23" s="67" t="e">
        <f>Baltic_Combined_Calculation!F23</f>
        <v>#DIV/0!</v>
      </c>
      <c r="G23" s="67" t="e">
        <f>Baltic_Combined_Calculation!G23</f>
        <v>#DIV/0!</v>
      </c>
      <c r="H23" s="67" t="e">
        <f>Baltic_Combined_Calculation!H23</f>
        <v>#DIV/0!</v>
      </c>
      <c r="I23" s="67" t="e">
        <f>Baltic_Combined_Calculation!I23</f>
        <v>#DIV/0!</v>
      </c>
    </row>
    <row r="24" spans="2:9" ht="14.25" x14ac:dyDescent="0.2">
      <c r="B24" s="95" t="s">
        <v>197</v>
      </c>
      <c r="C24" s="95" t="s">
        <v>253</v>
      </c>
      <c r="D24" s="95">
        <v>5</v>
      </c>
      <c r="E24" s="137" t="str">
        <f t="shared" si="0"/>
        <v>Zineb and DIDT</v>
      </c>
      <c r="F24" s="67" t="e">
        <f>Baltic_Combined_Calculation!F24</f>
        <v>#DIV/0!</v>
      </c>
      <c r="G24" s="67" t="e">
        <f>Baltic_Combined_Calculation!G24</f>
        <v>#DIV/0!</v>
      </c>
      <c r="H24" s="67" t="e">
        <f>Baltic_Combined_Calculation!H24</f>
        <v>#DIV/0!</v>
      </c>
      <c r="I24" s="67" t="e">
        <f>Baltic_Combined_Calculation!I24</f>
        <v>#DIV/0!</v>
      </c>
    </row>
    <row r="25" spans="2:9" ht="14.25" x14ac:dyDescent="0.2">
      <c r="B25" s="95" t="s">
        <v>198</v>
      </c>
      <c r="C25" s="95" t="s">
        <v>249</v>
      </c>
      <c r="D25" s="95">
        <v>1</v>
      </c>
      <c r="E25" s="137" t="str">
        <f t="shared" si="0"/>
        <v>Zineb and DIDT</v>
      </c>
      <c r="F25" s="67" t="e">
        <f>Baltic_Combined_Calculation!F25</f>
        <v>#DIV/0!</v>
      </c>
      <c r="G25" s="67" t="e">
        <f>Baltic_Combined_Calculation!G25</f>
        <v>#DIV/0!</v>
      </c>
      <c r="H25" s="67" t="e">
        <f>Baltic_Combined_Calculation!H25</f>
        <v>#DIV/0!</v>
      </c>
      <c r="I25" s="67" t="e">
        <f>Baltic_Combined_Calculation!I25</f>
        <v>#DIV/0!</v>
      </c>
    </row>
    <row r="26" spans="2:9" ht="14.25" x14ac:dyDescent="0.2">
      <c r="B26" s="95" t="s">
        <v>199</v>
      </c>
      <c r="C26" s="95" t="s">
        <v>249</v>
      </c>
      <c r="D26" s="95">
        <v>10</v>
      </c>
      <c r="E26" s="137" t="str">
        <f t="shared" si="0"/>
        <v>Zineb and DIDT</v>
      </c>
      <c r="F26" s="67" t="e">
        <f>Baltic_Combined_Calculation!F26</f>
        <v>#DIV/0!</v>
      </c>
      <c r="G26" s="67" t="e">
        <f>Baltic_Combined_Calculation!G26</f>
        <v>#DIV/0!</v>
      </c>
      <c r="H26" s="67" t="e">
        <f>Baltic_Combined_Calculation!H26</f>
        <v>#DIV/0!</v>
      </c>
      <c r="I26" s="67" t="e">
        <f>Baltic_Combined_Calculation!I26</f>
        <v>#DIV/0!</v>
      </c>
    </row>
    <row r="27" spans="2:9" ht="14.25" x14ac:dyDescent="0.2">
      <c r="B27" s="95" t="s">
        <v>200</v>
      </c>
      <c r="C27" s="95" t="s">
        <v>249</v>
      </c>
      <c r="D27" s="95">
        <v>6</v>
      </c>
      <c r="E27" s="137" t="str">
        <f t="shared" si="0"/>
        <v>Zineb and DIDT</v>
      </c>
      <c r="F27" s="67" t="e">
        <f>Baltic_Combined_Calculation!F27</f>
        <v>#DIV/0!</v>
      </c>
      <c r="G27" s="67" t="e">
        <f>Baltic_Combined_Calculation!G27</f>
        <v>#DIV/0!</v>
      </c>
      <c r="H27" s="67" t="e">
        <f>Baltic_Combined_Calculation!H27</f>
        <v>#DIV/0!</v>
      </c>
      <c r="I27" s="67" t="e">
        <f>Baltic_Combined_Calculation!I27</f>
        <v>#DIV/0!</v>
      </c>
    </row>
    <row r="28" spans="2:9" ht="14.25" x14ac:dyDescent="0.2">
      <c r="B28" s="95" t="s">
        <v>201</v>
      </c>
      <c r="C28" s="95" t="s">
        <v>249</v>
      </c>
      <c r="D28" s="95">
        <v>7</v>
      </c>
      <c r="E28" s="137" t="str">
        <f t="shared" si="0"/>
        <v>Zineb and DIDT</v>
      </c>
      <c r="F28" s="67" t="e">
        <f>Baltic_Combined_Calculation!F28</f>
        <v>#DIV/0!</v>
      </c>
      <c r="G28" s="67" t="e">
        <f>Baltic_Combined_Calculation!G28</f>
        <v>#DIV/0!</v>
      </c>
      <c r="H28" s="67" t="e">
        <f>Baltic_Combined_Calculation!H28</f>
        <v>#DIV/0!</v>
      </c>
      <c r="I28" s="67" t="e">
        <f>Baltic_Combined_Calculation!I28</f>
        <v>#DIV/0!</v>
      </c>
    </row>
    <row r="29" spans="2:9" ht="14.25" x14ac:dyDescent="0.2">
      <c r="B29" s="95" t="s">
        <v>202</v>
      </c>
      <c r="C29" s="95" t="s">
        <v>253</v>
      </c>
      <c r="D29" s="95">
        <v>1</v>
      </c>
      <c r="E29" s="137" t="str">
        <f t="shared" si="0"/>
        <v>Zineb and DIDT</v>
      </c>
      <c r="F29" s="67" t="e">
        <f>Baltic_Combined_Calculation!F29</f>
        <v>#DIV/0!</v>
      </c>
      <c r="G29" s="67" t="e">
        <f>Baltic_Combined_Calculation!G29</f>
        <v>#DIV/0!</v>
      </c>
      <c r="H29" s="67" t="e">
        <f>Baltic_Combined_Calculation!H29</f>
        <v>#DIV/0!</v>
      </c>
      <c r="I29" s="67" t="e">
        <f>Baltic_Combined_Calculation!I29</f>
        <v>#DIV/0!</v>
      </c>
    </row>
    <row r="30" spans="2:9" ht="14.25" x14ac:dyDescent="0.2">
      <c r="B30" s="95" t="s">
        <v>203</v>
      </c>
      <c r="C30" s="95" t="s">
        <v>253</v>
      </c>
      <c r="D30" s="95">
        <v>3</v>
      </c>
      <c r="E30" s="137" t="str">
        <f t="shared" si="0"/>
        <v>Zineb and DIDT</v>
      </c>
      <c r="F30" s="67" t="e">
        <f>Baltic_Combined_Calculation!F30</f>
        <v>#DIV/0!</v>
      </c>
      <c r="G30" s="67" t="e">
        <f>Baltic_Combined_Calculation!G30</f>
        <v>#DIV/0!</v>
      </c>
      <c r="H30" s="67" t="e">
        <f>Baltic_Combined_Calculation!H30</f>
        <v>#DIV/0!</v>
      </c>
      <c r="I30" s="67" t="e">
        <f>Baltic_Combined_Calculation!I30</f>
        <v>#DIV/0!</v>
      </c>
    </row>
    <row r="31" spans="2:9" ht="14.25" x14ac:dyDescent="0.2">
      <c r="B31" s="95" t="s">
        <v>204</v>
      </c>
      <c r="C31" s="95" t="s">
        <v>253</v>
      </c>
      <c r="D31" s="95">
        <v>4</v>
      </c>
      <c r="E31" s="137" t="str">
        <f t="shared" si="0"/>
        <v>Zineb and DIDT</v>
      </c>
      <c r="F31" s="67" t="e">
        <f>Baltic_Combined_Calculation!F31</f>
        <v>#DIV/0!</v>
      </c>
      <c r="G31" s="67" t="e">
        <f>Baltic_Combined_Calculation!G31</f>
        <v>#DIV/0!</v>
      </c>
      <c r="H31" s="67" t="e">
        <f>Baltic_Combined_Calculation!H31</f>
        <v>#DIV/0!</v>
      </c>
      <c r="I31" s="67" t="e">
        <f>Baltic_Combined_Calculation!I31</f>
        <v>#DIV/0!</v>
      </c>
    </row>
    <row r="32" spans="2:9" ht="14.25" x14ac:dyDescent="0.2">
      <c r="B32" s="95" t="s">
        <v>205</v>
      </c>
      <c r="C32" s="95" t="s">
        <v>253</v>
      </c>
      <c r="D32" s="95">
        <v>7</v>
      </c>
      <c r="E32" s="137" t="str">
        <f t="shared" si="0"/>
        <v>Zineb and DIDT</v>
      </c>
      <c r="F32" s="67" t="e">
        <f>Baltic_Combined_Calculation!F32</f>
        <v>#DIV/0!</v>
      </c>
      <c r="G32" s="67" t="e">
        <f>Baltic_Combined_Calculation!G32</f>
        <v>#DIV/0!</v>
      </c>
      <c r="H32" s="67" t="e">
        <f>Baltic_Combined_Calculation!H32</f>
        <v>#DIV/0!</v>
      </c>
      <c r="I32" s="67" t="e">
        <f>Baltic_Combined_Calculation!I32</f>
        <v>#DIV/0!</v>
      </c>
    </row>
    <row r="33" spans="2:9" ht="14.25" x14ac:dyDescent="0.2">
      <c r="B33" s="95" t="s">
        <v>206</v>
      </c>
      <c r="C33" s="95" t="s">
        <v>253</v>
      </c>
      <c r="D33" s="95">
        <v>8</v>
      </c>
      <c r="E33" s="137" t="str">
        <f t="shared" si="0"/>
        <v>Zineb and DIDT</v>
      </c>
      <c r="F33" s="67" t="e">
        <f>Baltic_Combined_Calculation!F33</f>
        <v>#DIV/0!</v>
      </c>
      <c r="G33" s="67" t="e">
        <f>Baltic_Combined_Calculation!G33</f>
        <v>#DIV/0!</v>
      </c>
      <c r="H33" s="67" t="e">
        <f>Baltic_Combined_Calculation!H33</f>
        <v>#DIV/0!</v>
      </c>
      <c r="I33" s="67" t="e">
        <f>Baltic_Combined_Calculation!I33</f>
        <v>#DIV/0!</v>
      </c>
    </row>
    <row r="34" spans="2:9" ht="14.25" x14ac:dyDescent="0.2">
      <c r="B34" s="95" t="s">
        <v>207</v>
      </c>
      <c r="C34" s="95" t="s">
        <v>253</v>
      </c>
      <c r="D34" s="95">
        <v>9</v>
      </c>
      <c r="E34" s="137" t="str">
        <f t="shared" si="0"/>
        <v>Zineb and DIDT</v>
      </c>
      <c r="F34" s="67" t="e">
        <f>Baltic_Combined_Calculation!F34</f>
        <v>#DIV/0!</v>
      </c>
      <c r="G34" s="67" t="e">
        <f>Baltic_Combined_Calculation!G34</f>
        <v>#DIV/0!</v>
      </c>
      <c r="H34" s="67" t="e">
        <f>Baltic_Combined_Calculation!H34</f>
        <v>#DIV/0!</v>
      </c>
      <c r="I34" s="67" t="e">
        <f>Baltic_Combined_Calculation!I34</f>
        <v>#DIV/0!</v>
      </c>
    </row>
    <row r="35" spans="2:9" ht="14.25" x14ac:dyDescent="0.2">
      <c r="B35" s="95" t="s">
        <v>208</v>
      </c>
      <c r="C35" s="95" t="s">
        <v>239</v>
      </c>
      <c r="D35" s="95">
        <v>10</v>
      </c>
      <c r="E35" s="137" t="str">
        <f t="shared" si="0"/>
        <v>Zineb and DIDT</v>
      </c>
      <c r="F35" s="67" t="e">
        <f>Baltic_Combined_Calculation!F35</f>
        <v>#DIV/0!</v>
      </c>
      <c r="G35" s="67" t="e">
        <f>Baltic_Combined_Calculation!G35</f>
        <v>#DIV/0!</v>
      </c>
      <c r="H35" s="67" t="e">
        <f>Baltic_Combined_Calculation!H35</f>
        <v>#DIV/0!</v>
      </c>
      <c r="I35" s="67" t="e">
        <f>Baltic_Combined_Calculation!I35</f>
        <v>#DIV/0!</v>
      </c>
    </row>
    <row r="36" spans="2:9" ht="14.25" x14ac:dyDescent="0.2">
      <c r="B36" s="95" t="s">
        <v>209</v>
      </c>
      <c r="C36" s="95" t="s">
        <v>239</v>
      </c>
      <c r="D36" s="95">
        <v>12</v>
      </c>
      <c r="E36" s="137" t="str">
        <f t="shared" si="0"/>
        <v>Zineb and DIDT</v>
      </c>
      <c r="F36" s="67" t="e">
        <f>Baltic_Combined_Calculation!F36</f>
        <v>#DIV/0!</v>
      </c>
      <c r="G36" s="67" t="e">
        <f>Baltic_Combined_Calculation!G36</f>
        <v>#DIV/0!</v>
      </c>
      <c r="H36" s="67" t="e">
        <f>Baltic_Combined_Calculation!H36</f>
        <v>#DIV/0!</v>
      </c>
      <c r="I36" s="67" t="e">
        <f>Baltic_Combined_Calculation!I36</f>
        <v>#DIV/0!</v>
      </c>
    </row>
    <row r="37" spans="2:9" ht="14.25" x14ac:dyDescent="0.2">
      <c r="B37" s="95" t="s">
        <v>210</v>
      </c>
      <c r="C37" s="95" t="s">
        <v>239</v>
      </c>
      <c r="D37" s="95">
        <v>13</v>
      </c>
      <c r="E37" s="137" t="str">
        <f t="shared" si="0"/>
        <v>Zineb and DIDT</v>
      </c>
      <c r="F37" s="67" t="e">
        <f>Baltic_Combined_Calculation!F37</f>
        <v>#DIV/0!</v>
      </c>
      <c r="G37" s="67" t="e">
        <f>Baltic_Combined_Calculation!G37</f>
        <v>#DIV/0!</v>
      </c>
      <c r="H37" s="67" t="e">
        <f>Baltic_Combined_Calculation!H37</f>
        <v>#DIV/0!</v>
      </c>
      <c r="I37" s="67" t="e">
        <f>Baltic_Combined_Calculation!I37</f>
        <v>#DIV/0!</v>
      </c>
    </row>
    <row r="38" spans="2:9" ht="14.25" x14ac:dyDescent="0.2">
      <c r="B38" s="95" t="s">
        <v>211</v>
      </c>
      <c r="C38" s="95" t="s">
        <v>239</v>
      </c>
      <c r="D38" s="95">
        <v>14</v>
      </c>
      <c r="E38" s="137" t="str">
        <f t="shared" si="0"/>
        <v>Zineb and DIDT</v>
      </c>
      <c r="F38" s="67" t="e">
        <f>Baltic_Combined_Calculation!F38</f>
        <v>#DIV/0!</v>
      </c>
      <c r="G38" s="67" t="e">
        <f>Baltic_Combined_Calculation!G38</f>
        <v>#DIV/0!</v>
      </c>
      <c r="H38" s="67" t="e">
        <f>Baltic_Combined_Calculation!H38</f>
        <v>#DIV/0!</v>
      </c>
      <c r="I38" s="67" t="e">
        <f>Baltic_Combined_Calculation!I38</f>
        <v>#DIV/0!</v>
      </c>
    </row>
    <row r="39" spans="2:9" ht="14.25" x14ac:dyDescent="0.2">
      <c r="B39" s="95" t="s">
        <v>212</v>
      </c>
      <c r="C39" s="95" t="s">
        <v>239</v>
      </c>
      <c r="D39" s="95">
        <v>9</v>
      </c>
      <c r="E39" s="137" t="str">
        <f t="shared" si="0"/>
        <v>Zineb and DIDT</v>
      </c>
      <c r="F39" s="67" t="e">
        <f>Baltic_Combined_Calculation!F39</f>
        <v>#DIV/0!</v>
      </c>
      <c r="G39" s="67" t="e">
        <f>Baltic_Combined_Calculation!G39</f>
        <v>#DIV/0!</v>
      </c>
      <c r="H39" s="67" t="e">
        <f>Baltic_Combined_Calculation!H39</f>
        <v>#DIV/0!</v>
      </c>
      <c r="I39" s="67" t="e">
        <f>Baltic_Combined_Calculation!I39</f>
        <v>#DIV/0!</v>
      </c>
    </row>
    <row r="40" spans="2:9" ht="14.25" x14ac:dyDescent="0.2">
      <c r="B40" s="95" t="s">
        <v>213</v>
      </c>
      <c r="C40" s="95" t="s">
        <v>249</v>
      </c>
      <c r="D40" s="95">
        <v>2</v>
      </c>
      <c r="E40" s="137" t="str">
        <f t="shared" si="0"/>
        <v>Zineb and DIDT</v>
      </c>
      <c r="F40" s="67" t="e">
        <f>Baltic_Combined_Calculation!F40</f>
        <v>#DIV/0!</v>
      </c>
      <c r="G40" s="67" t="e">
        <f>Baltic_Combined_Calculation!G40</f>
        <v>#DIV/0!</v>
      </c>
      <c r="H40" s="67" t="e">
        <f>Baltic_Combined_Calculation!H40</f>
        <v>#DIV/0!</v>
      </c>
      <c r="I40" s="67" t="e">
        <f>Baltic_Combined_Calculation!I40</f>
        <v>#DIV/0!</v>
      </c>
    </row>
    <row r="41" spans="2:9" ht="14.25" x14ac:dyDescent="0.2">
      <c r="B41" s="95" t="s">
        <v>214</v>
      </c>
      <c r="C41" s="95" t="s">
        <v>249</v>
      </c>
      <c r="D41" s="95">
        <v>3</v>
      </c>
      <c r="E41" s="137" t="str">
        <f t="shared" si="0"/>
        <v>Zineb and DIDT</v>
      </c>
      <c r="F41" s="67" t="e">
        <f>Baltic_Combined_Calculation!F41</f>
        <v>#DIV/0!</v>
      </c>
      <c r="G41" s="67" t="e">
        <f>Baltic_Combined_Calculation!G41</f>
        <v>#DIV/0!</v>
      </c>
      <c r="H41" s="67" t="e">
        <f>Baltic_Combined_Calculation!H41</f>
        <v>#DIV/0!</v>
      </c>
      <c r="I41" s="67" t="e">
        <f>Baltic_Combined_Calculation!I41</f>
        <v>#DIV/0!</v>
      </c>
    </row>
    <row r="42" spans="2:9" ht="14.25" x14ac:dyDescent="0.2">
      <c r="B42" s="95" t="s">
        <v>215</v>
      </c>
      <c r="C42" s="95" t="s">
        <v>249</v>
      </c>
      <c r="D42" s="95">
        <v>4</v>
      </c>
      <c r="E42" s="137" t="str">
        <f t="shared" si="0"/>
        <v>Zineb and DIDT</v>
      </c>
      <c r="F42" s="67" t="e">
        <f>Baltic_Combined_Calculation!F42</f>
        <v>#DIV/0!</v>
      </c>
      <c r="G42" s="67" t="e">
        <f>Baltic_Combined_Calculation!G42</f>
        <v>#DIV/0!</v>
      </c>
      <c r="H42" s="67" t="e">
        <f>Baltic_Combined_Calculation!H42</f>
        <v>#DIV/0!</v>
      </c>
      <c r="I42" s="67" t="e">
        <f>Baltic_Combined_Calculation!I42</f>
        <v>#DIV/0!</v>
      </c>
    </row>
    <row r="43" spans="2:9" ht="14.25" x14ac:dyDescent="0.2">
      <c r="B43" s="95" t="s">
        <v>216</v>
      </c>
      <c r="C43" s="95" t="s">
        <v>249</v>
      </c>
      <c r="D43" s="95">
        <v>5</v>
      </c>
      <c r="E43" s="137" t="str">
        <f t="shared" si="0"/>
        <v>Zineb and DIDT</v>
      </c>
      <c r="F43" s="67" t="e">
        <f>Baltic_Combined_Calculation!F43</f>
        <v>#DIV/0!</v>
      </c>
      <c r="G43" s="67" t="e">
        <f>Baltic_Combined_Calculation!G43</f>
        <v>#DIV/0!</v>
      </c>
      <c r="H43" s="67" t="e">
        <f>Baltic_Combined_Calculation!H43</f>
        <v>#DIV/0!</v>
      </c>
      <c r="I43" s="67" t="e">
        <f>Baltic_Combined_Calculation!I43</f>
        <v>#DIV/0!</v>
      </c>
    </row>
    <row r="44" spans="2:9" ht="14.25" x14ac:dyDescent="0.2">
      <c r="B44" s="95" t="s">
        <v>217</v>
      </c>
      <c r="C44" s="95" t="s">
        <v>239</v>
      </c>
      <c r="D44" s="95">
        <v>7</v>
      </c>
      <c r="E44" s="137" t="str">
        <f t="shared" si="0"/>
        <v>Zineb and DIDT</v>
      </c>
      <c r="F44" s="67" t="e">
        <f>Baltic_Combined_Calculation!F44</f>
        <v>#DIV/0!</v>
      </c>
      <c r="G44" s="67" t="e">
        <f>Baltic_Combined_Calculation!G44</f>
        <v>#DIV/0!</v>
      </c>
      <c r="H44" s="67" t="e">
        <f>Baltic_Combined_Calculation!H44</f>
        <v>#DIV/0!</v>
      </c>
      <c r="I44" s="67" t="e">
        <f>Baltic_Combined_Calculation!I44</f>
        <v>#DIV/0!</v>
      </c>
    </row>
    <row r="45" spans="2:9" ht="14.25" x14ac:dyDescent="0.2">
      <c r="B45" s="141" t="s">
        <v>120</v>
      </c>
      <c r="C45" s="142"/>
      <c r="D45" s="142"/>
      <c r="E45" s="143"/>
      <c r="F45" s="67" t="e">
        <f>Baltic_Combined_Calculation!F45</f>
        <v>#DIV/0!</v>
      </c>
      <c r="G45" s="67" t="e">
        <f>Baltic_Combined_Calculation!G45</f>
        <v>#DIV/0!</v>
      </c>
      <c r="H45" s="67" t="e">
        <f>Baltic_Combined_Calculation!H45</f>
        <v>#DIV/0!</v>
      </c>
      <c r="I45" s="67" t="e">
        <f>Baltic_Combined_Calculation!I45</f>
        <v>#DIV/0!</v>
      </c>
    </row>
    <row r="46" spans="2:9" ht="14.25" x14ac:dyDescent="0.2">
      <c r="B46" s="141" t="s">
        <v>121</v>
      </c>
      <c r="C46" s="142"/>
      <c r="D46" s="142"/>
      <c r="E46" s="143"/>
      <c r="F46" s="67" t="e">
        <f>Baltic_Combined_Calculation!F46</f>
        <v>#DIV/0!</v>
      </c>
      <c r="G46" s="67" t="e">
        <f>Baltic_Combined_Calculation!G46</f>
        <v>#DIV/0!</v>
      </c>
      <c r="H46" s="67" t="e">
        <f>Baltic_Combined_Calculation!H46</f>
        <v>#DIV/0!</v>
      </c>
      <c r="I46" s="67" t="e">
        <f>Baltic_Combined_Calculation!I46</f>
        <v>#DIV/0!</v>
      </c>
    </row>
    <row r="47" spans="2:9" ht="14.25" x14ac:dyDescent="0.2">
      <c r="B47" s="135" t="s">
        <v>288</v>
      </c>
      <c r="C47" s="22"/>
      <c r="D47" s="22"/>
      <c r="E47" s="22"/>
      <c r="F47" s="67" t="e">
        <f>Baltic_Combined_Calculation!F47</f>
        <v>#DIV/0!</v>
      </c>
      <c r="G47" s="67" t="e">
        <f>Baltic_Combined_Calculation!G47</f>
        <v>#DIV/0!</v>
      </c>
      <c r="H47" s="67" t="e">
        <f>Baltic_Combined_Calculation!H47</f>
        <v>#DIV/0!</v>
      </c>
      <c r="I47" s="67" t="e">
        <f>Baltic_Combined_Calculation!I47</f>
        <v>#DIV/0!</v>
      </c>
    </row>
  </sheetData>
  <mergeCells count="3">
    <mergeCell ref="B2:N2"/>
    <mergeCell ref="B5:I5"/>
    <mergeCell ref="C6:D6"/>
  </mergeCells>
  <conditionalFormatting sqref="F7:I47">
    <cfRule type="cellIs" dxfId="33" priority="1" operator="greaterThan">
      <formula>1</formula>
    </cfRule>
    <cfRule type="cellIs" dxfId="32" priority="2" operator="lessThanOrEqual">
      <formula>1</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N26"/>
  <sheetViews>
    <sheetView workbookViewId="0"/>
  </sheetViews>
  <sheetFormatPr defaultRowHeight="12.75" x14ac:dyDescent="0.2"/>
  <cols>
    <col min="1" max="1" width="9" style="133"/>
    <col min="2" max="2" width="26" style="133" bestFit="1" customWidth="1"/>
    <col min="3" max="3" width="3.75" style="133" bestFit="1" customWidth="1"/>
    <col min="4" max="4" width="3.625" style="133" bestFit="1" customWidth="1"/>
    <col min="5" max="5" width="29.5" style="133" bestFit="1" customWidth="1"/>
    <col min="6" max="6" width="13.25" style="133" customWidth="1"/>
    <col min="7" max="7" width="13.875" style="133" customWidth="1"/>
    <col min="8" max="8" width="13.25" style="133" customWidth="1"/>
    <col min="9" max="9" width="12.625" style="133" customWidth="1"/>
    <col min="10" max="16384" width="9" style="133"/>
  </cols>
  <sheetData>
    <row r="2" spans="2:14" ht="21" thickBot="1" x14ac:dyDescent="0.35">
      <c r="B2" s="159" t="s">
        <v>297</v>
      </c>
      <c r="C2" s="159"/>
      <c r="D2" s="159"/>
      <c r="E2" s="159"/>
      <c r="F2" s="159"/>
      <c r="G2" s="159"/>
      <c r="H2" s="159"/>
      <c r="I2" s="159"/>
      <c r="J2" s="159"/>
      <c r="K2" s="159"/>
      <c r="L2" s="159"/>
      <c r="M2" s="159"/>
      <c r="N2" s="159"/>
    </row>
    <row r="3" spans="2:14" ht="13.5" thickTop="1" x14ac:dyDescent="0.2"/>
    <row r="5" spans="2:14" ht="15" x14ac:dyDescent="0.2">
      <c r="B5" s="186" t="s">
        <v>312</v>
      </c>
      <c r="C5" s="186"/>
      <c r="D5" s="186"/>
      <c r="E5" s="186"/>
      <c r="F5" s="186"/>
      <c r="G5" s="186"/>
      <c r="H5" s="186"/>
      <c r="I5" s="186"/>
    </row>
    <row r="6" spans="2:14" ht="85.5" x14ac:dyDescent="0.2">
      <c r="B6" s="18" t="s">
        <v>10</v>
      </c>
      <c r="C6" s="187" t="s">
        <v>11</v>
      </c>
      <c r="D6" s="187"/>
      <c r="E6" s="18" t="s">
        <v>12</v>
      </c>
      <c r="F6" s="18" t="s">
        <v>313</v>
      </c>
      <c r="G6" s="18" t="s">
        <v>340</v>
      </c>
      <c r="H6" s="18" t="s">
        <v>314</v>
      </c>
      <c r="I6" s="18" t="s">
        <v>341</v>
      </c>
    </row>
    <row r="7" spans="2:14" ht="14.25" x14ac:dyDescent="0.2">
      <c r="B7" s="95" t="s">
        <v>218</v>
      </c>
      <c r="C7" s="95" t="s">
        <v>18</v>
      </c>
      <c r="D7" s="95">
        <v>10</v>
      </c>
      <c r="E7" s="137" t="str">
        <f t="shared" ref="E7:E23" si="0">Substances</f>
        <v>Zineb and DIDT</v>
      </c>
      <c r="F7" s="67" t="e">
        <f>Baltic_Transn_Combined_Calcn!F7</f>
        <v>#DIV/0!</v>
      </c>
      <c r="G7" s="67" t="e">
        <f>Baltic_Transn_Combined_Calcn!G7</f>
        <v>#DIV/0!</v>
      </c>
      <c r="H7" s="67" t="e">
        <f>Baltic_Transn_Combined_Calcn!H7</f>
        <v>#DIV/0!</v>
      </c>
      <c r="I7" s="67" t="e">
        <f>Baltic_Transn_Combined_Calcn!I7</f>
        <v>#DIV/0!</v>
      </c>
    </row>
    <row r="8" spans="2:14" ht="14.25" x14ac:dyDescent="0.2">
      <c r="B8" s="95" t="s">
        <v>219</v>
      </c>
      <c r="C8" s="99" t="s">
        <v>18</v>
      </c>
      <c r="D8" s="95">
        <v>2</v>
      </c>
      <c r="E8" s="137" t="str">
        <f t="shared" si="0"/>
        <v>Zineb and DIDT</v>
      </c>
      <c r="F8" s="67" t="e">
        <f>Baltic_Transn_Combined_Calcn!F8</f>
        <v>#DIV/0!</v>
      </c>
      <c r="G8" s="67" t="e">
        <f>Baltic_Transn_Combined_Calcn!G8</f>
        <v>#DIV/0!</v>
      </c>
      <c r="H8" s="67" t="e">
        <f>Baltic_Transn_Combined_Calcn!H8</f>
        <v>#DIV/0!</v>
      </c>
      <c r="I8" s="67" t="e">
        <f>Baltic_Transn_Combined_Calcn!I8</f>
        <v>#DIV/0!</v>
      </c>
    </row>
    <row r="9" spans="2:14" ht="14.25" x14ac:dyDescent="0.2">
      <c r="B9" s="95" t="s">
        <v>220</v>
      </c>
      <c r="C9" s="95" t="s">
        <v>18</v>
      </c>
      <c r="D9" s="95">
        <v>3</v>
      </c>
      <c r="E9" s="137" t="str">
        <f t="shared" si="0"/>
        <v>Zineb and DIDT</v>
      </c>
      <c r="F9" s="67" t="e">
        <f>Baltic_Transn_Combined_Calcn!F9</f>
        <v>#DIV/0!</v>
      </c>
      <c r="G9" s="67" t="e">
        <f>Baltic_Transn_Combined_Calcn!G9</f>
        <v>#DIV/0!</v>
      </c>
      <c r="H9" s="67" t="e">
        <f>Baltic_Transn_Combined_Calcn!H9</f>
        <v>#DIV/0!</v>
      </c>
      <c r="I9" s="67" t="e">
        <f>Baltic_Transn_Combined_Calcn!I9</f>
        <v>#DIV/0!</v>
      </c>
    </row>
    <row r="10" spans="2:14" ht="14.25" x14ac:dyDescent="0.2">
      <c r="B10" s="95" t="s">
        <v>221</v>
      </c>
      <c r="C10" s="95" t="s">
        <v>238</v>
      </c>
      <c r="D10" s="95">
        <v>4</v>
      </c>
      <c r="E10" s="137" t="str">
        <f t="shared" si="0"/>
        <v>Zineb and DIDT</v>
      </c>
      <c r="F10" s="67" t="e">
        <f>Baltic_Transn_Combined_Calcn!F10</f>
        <v>#DIV/0!</v>
      </c>
      <c r="G10" s="67" t="e">
        <f>Baltic_Transn_Combined_Calcn!G10</f>
        <v>#DIV/0!</v>
      </c>
      <c r="H10" s="67" t="e">
        <f>Baltic_Transn_Combined_Calcn!H10</f>
        <v>#DIV/0!</v>
      </c>
      <c r="I10" s="67" t="e">
        <f>Baltic_Transn_Combined_Calcn!I10</f>
        <v>#DIV/0!</v>
      </c>
    </row>
    <row r="11" spans="2:14" ht="14.25" x14ac:dyDescent="0.2">
      <c r="B11" s="95" t="s">
        <v>222</v>
      </c>
      <c r="C11" s="95" t="s">
        <v>238</v>
      </c>
      <c r="D11" s="95">
        <v>5</v>
      </c>
      <c r="E11" s="137" t="str">
        <f t="shared" si="0"/>
        <v>Zineb and DIDT</v>
      </c>
      <c r="F11" s="67" t="e">
        <f>Baltic_Transn_Combined_Calcn!F11</f>
        <v>#DIV/0!</v>
      </c>
      <c r="G11" s="67" t="e">
        <f>Baltic_Transn_Combined_Calcn!G11</f>
        <v>#DIV/0!</v>
      </c>
      <c r="H11" s="67" t="e">
        <f>Baltic_Transn_Combined_Calcn!H11</f>
        <v>#DIV/0!</v>
      </c>
      <c r="I11" s="67" t="e">
        <f>Baltic_Transn_Combined_Calcn!I11</f>
        <v>#DIV/0!</v>
      </c>
    </row>
    <row r="12" spans="2:14" ht="14.25" x14ac:dyDescent="0.2">
      <c r="B12" s="95" t="s">
        <v>223</v>
      </c>
      <c r="C12" s="95" t="s">
        <v>238</v>
      </c>
      <c r="D12" s="95">
        <v>9</v>
      </c>
      <c r="E12" s="137" t="str">
        <f t="shared" si="0"/>
        <v>Zineb and DIDT</v>
      </c>
      <c r="F12" s="67" t="e">
        <f>Baltic_Transn_Combined_Calcn!F12</f>
        <v>#DIV/0!</v>
      </c>
      <c r="G12" s="67" t="e">
        <f>Baltic_Transn_Combined_Calcn!G12</f>
        <v>#DIV/0!</v>
      </c>
      <c r="H12" s="67" t="e">
        <f>Baltic_Transn_Combined_Calcn!H12</f>
        <v>#DIV/0!</v>
      </c>
      <c r="I12" s="67" t="e">
        <f>Baltic_Transn_Combined_Calcn!I12</f>
        <v>#DIV/0!</v>
      </c>
    </row>
    <row r="13" spans="2:14" ht="14.25" x14ac:dyDescent="0.2">
      <c r="B13" s="95" t="s">
        <v>224</v>
      </c>
      <c r="C13" s="95" t="s">
        <v>238</v>
      </c>
      <c r="D13" s="95">
        <v>1</v>
      </c>
      <c r="E13" s="137" t="str">
        <f t="shared" si="0"/>
        <v>Zineb and DIDT</v>
      </c>
      <c r="F13" s="67" t="e">
        <f>Baltic_Transn_Combined_Calcn!F13</f>
        <v>#DIV/0!</v>
      </c>
      <c r="G13" s="67" t="e">
        <f>Baltic_Transn_Combined_Calcn!G13</f>
        <v>#DIV/0!</v>
      </c>
      <c r="H13" s="67" t="e">
        <f>Baltic_Transn_Combined_Calcn!H13</f>
        <v>#DIV/0!</v>
      </c>
      <c r="I13" s="67" t="e">
        <f>Baltic_Transn_Combined_Calcn!I13</f>
        <v>#DIV/0!</v>
      </c>
    </row>
    <row r="14" spans="2:14" ht="14.25" x14ac:dyDescent="0.2">
      <c r="B14" s="95" t="s">
        <v>225</v>
      </c>
      <c r="C14" s="95" t="s">
        <v>238</v>
      </c>
      <c r="D14" s="95">
        <v>10</v>
      </c>
      <c r="E14" s="137" t="str">
        <f t="shared" si="0"/>
        <v>Zineb and DIDT</v>
      </c>
      <c r="F14" s="67" t="e">
        <f>Baltic_Transn_Combined_Calcn!F14</f>
        <v>#DIV/0!</v>
      </c>
      <c r="G14" s="67" t="e">
        <f>Baltic_Transn_Combined_Calcn!G14</f>
        <v>#DIV/0!</v>
      </c>
      <c r="H14" s="67" t="e">
        <f>Baltic_Transn_Combined_Calcn!H14</f>
        <v>#DIV/0!</v>
      </c>
      <c r="I14" s="67" t="e">
        <f>Baltic_Transn_Combined_Calcn!I14</f>
        <v>#DIV/0!</v>
      </c>
    </row>
    <row r="15" spans="2:14" ht="14.25" x14ac:dyDescent="0.2">
      <c r="B15" s="95" t="s">
        <v>226</v>
      </c>
      <c r="C15" s="95" t="s">
        <v>238</v>
      </c>
      <c r="D15" s="95">
        <v>11</v>
      </c>
      <c r="E15" s="137" t="str">
        <f t="shared" si="0"/>
        <v>Zineb and DIDT</v>
      </c>
      <c r="F15" s="67" t="e">
        <f>Baltic_Transn_Combined_Calcn!F15</f>
        <v>#DIV/0!</v>
      </c>
      <c r="G15" s="67" t="e">
        <f>Baltic_Transn_Combined_Calcn!G15</f>
        <v>#DIV/0!</v>
      </c>
      <c r="H15" s="67" t="e">
        <f>Baltic_Transn_Combined_Calcn!H15</f>
        <v>#DIV/0!</v>
      </c>
      <c r="I15" s="67" t="e">
        <f>Baltic_Transn_Combined_Calcn!I15</f>
        <v>#DIV/0!</v>
      </c>
    </row>
    <row r="16" spans="2:14" ht="14.25" x14ac:dyDescent="0.2">
      <c r="B16" s="95" t="s">
        <v>227</v>
      </c>
      <c r="C16" s="95" t="s">
        <v>238</v>
      </c>
      <c r="D16" s="95">
        <v>2</v>
      </c>
      <c r="E16" s="137" t="str">
        <f t="shared" si="0"/>
        <v>Zineb and DIDT</v>
      </c>
      <c r="F16" s="67" t="e">
        <f>Baltic_Transn_Combined_Calcn!F16</f>
        <v>#DIV/0!</v>
      </c>
      <c r="G16" s="67" t="e">
        <f>Baltic_Transn_Combined_Calcn!G16</f>
        <v>#DIV/0!</v>
      </c>
      <c r="H16" s="67" t="e">
        <f>Baltic_Transn_Combined_Calcn!H16</f>
        <v>#DIV/0!</v>
      </c>
      <c r="I16" s="67" t="e">
        <f>Baltic_Transn_Combined_Calcn!I16</f>
        <v>#DIV/0!</v>
      </c>
    </row>
    <row r="17" spans="2:9" ht="14.25" x14ac:dyDescent="0.2">
      <c r="B17" s="95" t="s">
        <v>228</v>
      </c>
      <c r="C17" s="95" t="s">
        <v>239</v>
      </c>
      <c r="D17" s="95">
        <v>15</v>
      </c>
      <c r="E17" s="137" t="str">
        <f t="shared" si="0"/>
        <v>Zineb and DIDT</v>
      </c>
      <c r="F17" s="67" t="e">
        <f>Baltic_Transn_Combined_Calcn!F17</f>
        <v>#DIV/0!</v>
      </c>
      <c r="G17" s="67" t="e">
        <f>Baltic_Transn_Combined_Calcn!G17</f>
        <v>#DIV/0!</v>
      </c>
      <c r="H17" s="67" t="e">
        <f>Baltic_Transn_Combined_Calcn!H17</f>
        <v>#DIV/0!</v>
      </c>
      <c r="I17" s="67" t="e">
        <f>Baltic_Transn_Combined_Calcn!I17</f>
        <v>#DIV/0!</v>
      </c>
    </row>
    <row r="18" spans="2:9" ht="14.25" x14ac:dyDescent="0.2">
      <c r="B18" s="95" t="s">
        <v>229</v>
      </c>
      <c r="C18" s="95" t="s">
        <v>18</v>
      </c>
      <c r="D18" s="95">
        <v>11</v>
      </c>
      <c r="E18" s="137" t="str">
        <f t="shared" si="0"/>
        <v>Zineb and DIDT</v>
      </c>
      <c r="F18" s="67" t="e">
        <f>Baltic_Transn_Combined_Calcn!F18</f>
        <v>#DIV/0!</v>
      </c>
      <c r="G18" s="67" t="e">
        <f>Baltic_Transn_Combined_Calcn!G18</f>
        <v>#DIV/0!</v>
      </c>
      <c r="H18" s="67" t="e">
        <f>Baltic_Transn_Combined_Calcn!H18</f>
        <v>#DIV/0!</v>
      </c>
      <c r="I18" s="67" t="e">
        <f>Baltic_Transn_Combined_Calcn!I18</f>
        <v>#DIV/0!</v>
      </c>
    </row>
    <row r="19" spans="2:9" ht="14.25" x14ac:dyDescent="0.2">
      <c r="B19" s="95" t="s">
        <v>230</v>
      </c>
      <c r="C19" s="95" t="s">
        <v>18</v>
      </c>
      <c r="D19" s="95">
        <v>6</v>
      </c>
      <c r="E19" s="137" t="str">
        <f t="shared" si="0"/>
        <v>Zineb and DIDT</v>
      </c>
      <c r="F19" s="67" t="e">
        <f>Baltic_Transn_Combined_Calcn!F19</f>
        <v>#DIV/0!</v>
      </c>
      <c r="G19" s="67" t="e">
        <f>Baltic_Transn_Combined_Calcn!G19</f>
        <v>#DIV/0!</v>
      </c>
      <c r="H19" s="67" t="e">
        <f>Baltic_Transn_Combined_Calcn!H19</f>
        <v>#DIV/0!</v>
      </c>
      <c r="I19" s="67" t="e">
        <f>Baltic_Transn_Combined_Calcn!I19</f>
        <v>#DIV/0!</v>
      </c>
    </row>
    <row r="20" spans="2:9" ht="14.25" x14ac:dyDescent="0.2">
      <c r="B20" s="95" t="s">
        <v>231</v>
      </c>
      <c r="C20" s="95" t="s">
        <v>18</v>
      </c>
      <c r="D20" s="95">
        <v>7</v>
      </c>
      <c r="E20" s="137" t="str">
        <f t="shared" si="0"/>
        <v>Zineb and DIDT</v>
      </c>
      <c r="F20" s="67" t="e">
        <f>Baltic_Transn_Combined_Calcn!F20</f>
        <v>#DIV/0!</v>
      </c>
      <c r="G20" s="67" t="e">
        <f>Baltic_Transn_Combined_Calcn!G20</f>
        <v>#DIV/0!</v>
      </c>
      <c r="H20" s="67" t="e">
        <f>Baltic_Transn_Combined_Calcn!H20</f>
        <v>#DIV/0!</v>
      </c>
      <c r="I20" s="67" t="e">
        <f>Baltic_Transn_Combined_Calcn!I20</f>
        <v>#DIV/0!</v>
      </c>
    </row>
    <row r="21" spans="2:9" ht="14.25" x14ac:dyDescent="0.2">
      <c r="B21" s="95" t="s">
        <v>232</v>
      </c>
      <c r="C21" s="95" t="s">
        <v>18</v>
      </c>
      <c r="D21" s="95">
        <v>9</v>
      </c>
      <c r="E21" s="137" t="str">
        <f t="shared" si="0"/>
        <v>Zineb and DIDT</v>
      </c>
      <c r="F21" s="67" t="e">
        <f>Baltic_Transn_Combined_Calcn!F21</f>
        <v>#DIV/0!</v>
      </c>
      <c r="G21" s="67" t="e">
        <f>Baltic_Transn_Combined_Calcn!G21</f>
        <v>#DIV/0!</v>
      </c>
      <c r="H21" s="67" t="e">
        <f>Baltic_Transn_Combined_Calcn!H21</f>
        <v>#DIV/0!</v>
      </c>
      <c r="I21" s="67" t="e">
        <f>Baltic_Transn_Combined_Calcn!I21</f>
        <v>#DIV/0!</v>
      </c>
    </row>
    <row r="22" spans="2:9" ht="14.25" x14ac:dyDescent="0.2">
      <c r="B22" s="95" t="s">
        <v>233</v>
      </c>
      <c r="C22" s="95" t="s">
        <v>238</v>
      </c>
      <c r="D22" s="95">
        <v>3</v>
      </c>
      <c r="E22" s="137" t="str">
        <f t="shared" si="0"/>
        <v>Zineb and DIDT</v>
      </c>
      <c r="F22" s="67" t="e">
        <f>Baltic_Transn_Combined_Calcn!F22</f>
        <v>#DIV/0!</v>
      </c>
      <c r="G22" s="67" t="e">
        <f>Baltic_Transn_Combined_Calcn!G22</f>
        <v>#DIV/0!</v>
      </c>
      <c r="H22" s="67" t="e">
        <f>Baltic_Transn_Combined_Calcn!H22</f>
        <v>#DIV/0!</v>
      </c>
      <c r="I22" s="67" t="e">
        <f>Baltic_Transn_Combined_Calcn!I22</f>
        <v>#DIV/0!</v>
      </c>
    </row>
    <row r="23" spans="2:9" ht="14.25" x14ac:dyDescent="0.2">
      <c r="B23" s="95" t="s">
        <v>234</v>
      </c>
      <c r="C23" s="95" t="s">
        <v>239</v>
      </c>
      <c r="D23" s="95">
        <v>3</v>
      </c>
      <c r="E23" s="137" t="str">
        <f t="shared" si="0"/>
        <v>Zineb and DIDT</v>
      </c>
      <c r="F23" s="67" t="e">
        <f>Baltic_Transn_Combined_Calcn!F23</f>
        <v>#DIV/0!</v>
      </c>
      <c r="G23" s="67" t="e">
        <f>Baltic_Transn_Combined_Calcn!G23</f>
        <v>#DIV/0!</v>
      </c>
      <c r="H23" s="67" t="e">
        <f>Baltic_Transn_Combined_Calcn!H23</f>
        <v>#DIV/0!</v>
      </c>
      <c r="I23" s="67" t="e">
        <f>Baltic_Transn_Combined_Calcn!I23</f>
        <v>#DIV/0!</v>
      </c>
    </row>
    <row r="24" spans="2:9" ht="14.25" x14ac:dyDescent="0.2">
      <c r="B24" s="141" t="s">
        <v>120</v>
      </c>
      <c r="C24" s="142"/>
      <c r="D24" s="142"/>
      <c r="E24" s="143"/>
      <c r="F24" s="67" t="e">
        <f>Baltic_Transn_Combined_Calcn!F24</f>
        <v>#DIV/0!</v>
      </c>
      <c r="G24" s="67" t="e">
        <f>Baltic_Transn_Combined_Calcn!G24</f>
        <v>#DIV/0!</v>
      </c>
      <c r="H24" s="67" t="e">
        <f>Baltic_Transn_Combined_Calcn!H24</f>
        <v>#DIV/0!</v>
      </c>
      <c r="I24" s="67" t="e">
        <f>Baltic_Transn_Combined_Calcn!I24</f>
        <v>#DIV/0!</v>
      </c>
    </row>
    <row r="25" spans="2:9" ht="14.25" x14ac:dyDescent="0.2">
      <c r="B25" s="141" t="s">
        <v>121</v>
      </c>
      <c r="C25" s="142"/>
      <c r="D25" s="142"/>
      <c r="E25" s="143"/>
      <c r="F25" s="67" t="e">
        <f>Baltic_Transn_Combined_Calcn!F25</f>
        <v>#DIV/0!</v>
      </c>
      <c r="G25" s="67" t="e">
        <f>Baltic_Transn_Combined_Calcn!G25</f>
        <v>#DIV/0!</v>
      </c>
      <c r="H25" s="67" t="e">
        <f>Baltic_Transn_Combined_Calcn!H25</f>
        <v>#DIV/0!</v>
      </c>
      <c r="I25" s="67" t="e">
        <f>Baltic_Transn_Combined_Calcn!I25</f>
        <v>#DIV/0!</v>
      </c>
    </row>
    <row r="26" spans="2:9" ht="14.25" x14ac:dyDescent="0.2">
      <c r="B26" s="135" t="s">
        <v>288</v>
      </c>
      <c r="C26" s="22"/>
      <c r="D26" s="22"/>
      <c r="E26" s="22"/>
      <c r="F26" s="67" t="e">
        <f>Baltic_Transn_Combined_Calcn!F26</f>
        <v>#DIV/0!</v>
      </c>
      <c r="G26" s="67" t="e">
        <f>Baltic_Transn_Combined_Calcn!G26</f>
        <v>#DIV/0!</v>
      </c>
      <c r="H26" s="67" t="e">
        <f>Baltic_Transn_Combined_Calcn!H26</f>
        <v>#DIV/0!</v>
      </c>
      <c r="I26" s="67" t="e">
        <f>Baltic_Transn_Combined_Calcn!I26</f>
        <v>#DIV/0!</v>
      </c>
    </row>
  </sheetData>
  <mergeCells count="3">
    <mergeCell ref="B2:N2"/>
    <mergeCell ref="B5:I5"/>
    <mergeCell ref="C6:D6"/>
  </mergeCells>
  <conditionalFormatting sqref="F7:I26">
    <cfRule type="cellIs" dxfId="31" priority="1" operator="greaterThan">
      <formula>1</formula>
    </cfRule>
    <cfRule type="cellIs" dxfId="30" priority="2" operator="lessThanOrEqual">
      <formula>1</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7"/>
  <sheetViews>
    <sheetView workbookViewId="0"/>
  </sheetViews>
  <sheetFormatPr defaultRowHeight="12.75" x14ac:dyDescent="0.2"/>
  <cols>
    <col min="1" max="1" width="9" style="133"/>
    <col min="2" max="2" width="29.875" style="133" bestFit="1" customWidth="1"/>
    <col min="3" max="3" width="34" style="133" bestFit="1" customWidth="1"/>
    <col min="4" max="4" width="12" style="133" customWidth="1"/>
    <col min="5" max="5" width="12.125" style="133" customWidth="1"/>
    <col min="6" max="6" width="13.125" style="133" customWidth="1"/>
    <col min="7" max="7" width="13.875" style="133" customWidth="1"/>
    <col min="8" max="16384" width="9" style="133"/>
  </cols>
  <sheetData>
    <row r="2" spans="2:12" ht="21" thickBot="1" x14ac:dyDescent="0.35">
      <c r="B2" s="159" t="s">
        <v>297</v>
      </c>
      <c r="C2" s="159"/>
      <c r="D2" s="159"/>
      <c r="E2" s="159"/>
      <c r="F2" s="159"/>
      <c r="G2" s="159"/>
      <c r="H2" s="159"/>
      <c r="I2" s="159"/>
      <c r="J2" s="159"/>
      <c r="K2" s="159"/>
      <c r="L2" s="159"/>
    </row>
    <row r="3" spans="2:12" ht="13.5" thickTop="1" x14ac:dyDescent="0.2"/>
    <row r="5" spans="2:12" ht="15" x14ac:dyDescent="0.2">
      <c r="B5" s="186" t="s">
        <v>308</v>
      </c>
      <c r="C5" s="186"/>
      <c r="D5" s="186"/>
      <c r="E5" s="186"/>
      <c r="F5" s="186"/>
      <c r="G5" s="186"/>
    </row>
    <row r="6" spans="2:12" ht="86.25" x14ac:dyDescent="0.2">
      <c r="B6" s="18" t="s">
        <v>10</v>
      </c>
      <c r="C6" s="18" t="s">
        <v>12</v>
      </c>
      <c r="D6" s="18" t="s">
        <v>313</v>
      </c>
      <c r="E6" s="18" t="s">
        <v>340</v>
      </c>
      <c r="F6" s="18" t="s">
        <v>314</v>
      </c>
      <c r="G6" s="18" t="s">
        <v>341</v>
      </c>
    </row>
    <row r="7" spans="2:12" ht="14.25" x14ac:dyDescent="0.2">
      <c r="B7" s="145" t="s">
        <v>294</v>
      </c>
      <c r="C7" s="137" t="str">
        <f>Substances</f>
        <v>Zineb and DIDT</v>
      </c>
      <c r="D7" s="67" t="e">
        <f>OECD_Marina_Combined_Calculatio!F7</f>
        <v>#DIV/0!</v>
      </c>
      <c r="E7" s="67" t="e">
        <f>OECD_Marina_Combined_Calculatio!G7</f>
        <v>#DIV/0!</v>
      </c>
      <c r="F7" s="67" t="e">
        <f>OECD_Marina_Combined_Calculatio!H7</f>
        <v>#DIV/0!</v>
      </c>
      <c r="G7" s="67" t="e">
        <f>OECD_Marina_Combined_Calculatio!I7</f>
        <v>#DIV/0!</v>
      </c>
    </row>
  </sheetData>
  <mergeCells count="2">
    <mergeCell ref="B2:L2"/>
    <mergeCell ref="B5:G5"/>
  </mergeCells>
  <conditionalFormatting sqref="D7:G7">
    <cfRule type="cellIs" dxfId="29" priority="1" operator="greaterThan">
      <formula>1</formula>
    </cfRule>
    <cfRule type="cellIs" dxfId="28" priority="2" operator="lessThanOrEqual">
      <formula>1</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B2:O81"/>
  <sheetViews>
    <sheetView zoomScale="85" zoomScaleNormal="85" workbookViewId="0"/>
  </sheetViews>
  <sheetFormatPr defaultRowHeight="12.75" x14ac:dyDescent="0.2"/>
  <cols>
    <col min="1" max="1" width="9" style="1"/>
    <col min="2" max="2" width="18" style="1" customWidth="1"/>
    <col min="3" max="3" width="4" style="1" bestFit="1" customWidth="1"/>
    <col min="4" max="4" width="3.625" style="1" bestFit="1" customWidth="1"/>
    <col min="5" max="5" width="21" style="1" customWidth="1"/>
    <col min="6" max="6" width="11.625" style="1" bestFit="1" customWidth="1"/>
    <col min="7" max="7" width="11.75" style="1" bestFit="1" customWidth="1"/>
    <col min="8" max="8" width="15.125" style="1" bestFit="1" customWidth="1"/>
    <col min="9" max="9" width="12" style="1" bestFit="1" customWidth="1"/>
    <col min="10" max="11" width="10.625" style="1" bestFit="1" customWidth="1"/>
    <col min="12" max="12" width="10.875" style="1" bestFit="1" customWidth="1"/>
    <col min="13" max="13" width="10.625" style="1" bestFit="1" customWidth="1"/>
    <col min="14" max="16384" width="9" style="1"/>
  </cols>
  <sheetData>
    <row r="2" spans="2:14" ht="18" x14ac:dyDescent="0.25">
      <c r="B2" s="168" t="s">
        <v>302</v>
      </c>
      <c r="C2" s="168"/>
      <c r="D2" s="168"/>
      <c r="E2" s="168"/>
      <c r="F2" s="168"/>
      <c r="G2" s="168"/>
      <c r="H2" s="168"/>
      <c r="I2" s="168"/>
      <c r="J2" s="168"/>
      <c r="K2" s="168"/>
      <c r="L2" s="168"/>
      <c r="M2" s="168"/>
      <c r="N2" s="128"/>
    </row>
    <row r="4" spans="2:14" ht="21" customHeight="1" thickBot="1" x14ac:dyDescent="0.35">
      <c r="B4" s="188" t="s">
        <v>297</v>
      </c>
      <c r="C4" s="188"/>
      <c r="D4" s="188"/>
      <c r="E4" s="188"/>
      <c r="F4" s="188"/>
      <c r="G4" s="188"/>
      <c r="H4" s="188"/>
      <c r="I4" s="188"/>
      <c r="J4" s="188"/>
      <c r="K4" s="188"/>
      <c r="L4" s="188"/>
      <c r="M4" s="188"/>
      <c r="N4" s="128"/>
    </row>
    <row r="5" spans="2:14" ht="13.5" thickTop="1" x14ac:dyDescent="0.2">
      <c r="B5"/>
      <c r="C5"/>
      <c r="D5"/>
      <c r="E5"/>
      <c r="F5"/>
      <c r="G5"/>
      <c r="H5"/>
      <c r="I5"/>
      <c r="J5"/>
      <c r="K5"/>
      <c r="L5"/>
      <c r="M5"/>
    </row>
    <row r="6" spans="2:14" ht="15" x14ac:dyDescent="0.2">
      <c r="B6" s="186" t="s">
        <v>278</v>
      </c>
      <c r="C6" s="186"/>
      <c r="D6" s="186"/>
      <c r="E6" s="186"/>
      <c r="F6" s="186"/>
      <c r="G6" s="186"/>
      <c r="H6" s="80"/>
      <c r="I6" s="80"/>
      <c r="J6" s="80"/>
      <c r="K6" s="80"/>
      <c r="L6" s="80"/>
      <c r="M6" s="80"/>
    </row>
    <row r="7" spans="2:14" ht="14.25" x14ac:dyDescent="0.2">
      <c r="B7" s="191" t="s">
        <v>245</v>
      </c>
      <c r="C7" s="191"/>
      <c r="D7" s="191"/>
      <c r="E7" s="191"/>
      <c r="F7" s="191"/>
      <c r="G7" s="50">
        <f>PNEC_Aquatic_Inside_Z</f>
        <v>2.1899999999999999E-2</v>
      </c>
      <c r="I7"/>
      <c r="J7"/>
      <c r="K7"/>
      <c r="L7"/>
      <c r="M7"/>
    </row>
    <row r="8" spans="2:14" ht="14.25" x14ac:dyDescent="0.2">
      <c r="B8" s="191" t="s">
        <v>246</v>
      </c>
      <c r="C8" s="191"/>
      <c r="D8" s="191"/>
      <c r="E8" s="191"/>
      <c r="F8" s="191"/>
      <c r="G8" s="50">
        <f>PNEC_Sediment_Inside_Z</f>
        <v>4.5500000000000002E-3</v>
      </c>
      <c r="I8"/>
      <c r="J8"/>
      <c r="K8"/>
      <c r="L8"/>
      <c r="M8"/>
    </row>
    <row r="9" spans="2:14" ht="14.25" x14ac:dyDescent="0.2">
      <c r="B9" s="191" t="s">
        <v>247</v>
      </c>
      <c r="C9" s="191"/>
      <c r="D9" s="191"/>
      <c r="E9" s="191"/>
      <c r="F9" s="191"/>
      <c r="G9" s="50">
        <f>PNEC_Aquatic_Surrounding_Z</f>
        <v>2.1899999999999999E-2</v>
      </c>
      <c r="I9"/>
      <c r="J9"/>
      <c r="K9"/>
      <c r="L9"/>
      <c r="M9"/>
    </row>
    <row r="10" spans="2:14" ht="14.25" x14ac:dyDescent="0.2">
      <c r="B10" s="190" t="s">
        <v>270</v>
      </c>
      <c r="C10" s="191"/>
      <c r="D10" s="191"/>
      <c r="E10" s="191"/>
      <c r="F10" s="191"/>
      <c r="G10" s="50">
        <f>PNEC_Sediment_Surrounding_Z</f>
        <v>4.5500000000000002E-3</v>
      </c>
      <c r="I10"/>
      <c r="J10"/>
      <c r="K10"/>
      <c r="L10"/>
      <c r="M10"/>
    </row>
    <row r="12" spans="2:14" ht="15" x14ac:dyDescent="0.2">
      <c r="B12" s="166" t="s">
        <v>171</v>
      </c>
      <c r="C12" s="166"/>
      <c r="D12" s="166"/>
      <c r="E12" s="166"/>
      <c r="F12" s="166"/>
      <c r="G12" s="166"/>
      <c r="H12" s="166"/>
      <c r="I12" s="166"/>
      <c r="J12" s="166"/>
      <c r="K12" s="166"/>
      <c r="L12" s="166"/>
      <c r="M12" s="166"/>
    </row>
    <row r="13" spans="2:14" ht="99.75" x14ac:dyDescent="0.2">
      <c r="B13" s="18" t="s">
        <v>10</v>
      </c>
      <c r="C13" s="187" t="s">
        <v>11</v>
      </c>
      <c r="D13" s="187"/>
      <c r="E13" s="18" t="s">
        <v>12</v>
      </c>
      <c r="F13" s="16" t="s">
        <v>244</v>
      </c>
      <c r="G13" s="16" t="s">
        <v>334</v>
      </c>
      <c r="H13" s="16" t="s">
        <v>335</v>
      </c>
      <c r="I13" s="16" t="s">
        <v>336</v>
      </c>
      <c r="J13" s="16" t="s">
        <v>170</v>
      </c>
      <c r="K13" s="16" t="s">
        <v>337</v>
      </c>
      <c r="L13" s="16" t="s">
        <v>338</v>
      </c>
      <c r="M13" s="16" t="s">
        <v>339</v>
      </c>
    </row>
    <row r="14" spans="2:14" ht="14.25" x14ac:dyDescent="0.2">
      <c r="B14" s="95" t="s">
        <v>65</v>
      </c>
      <c r="C14" s="95" t="s">
        <v>13</v>
      </c>
      <c r="D14" s="95">
        <v>1</v>
      </c>
      <c r="E14" s="95" t="str">
        <f t="shared" ref="E14:E60" si="0">Compound_Name_Z</f>
        <v>Zineb</v>
      </c>
      <c r="F14" s="96" t="e">
        <f>Atlantic_Scenario_Calculation_Z!K20</f>
        <v>#DIV/0!</v>
      </c>
      <c r="G14" s="96" t="e">
        <f>Atlantic_Scenario_Calculation_Z!L20</f>
        <v>#DIV/0!</v>
      </c>
      <c r="H14" s="96" t="e">
        <f>Atlantic_Scenario_Calculation_Z!M20</f>
        <v>#DIV/0!</v>
      </c>
      <c r="I14" s="96" t="e">
        <f>Atlantic_Scenario_Calculation_Z!N20</f>
        <v>#DIV/0!</v>
      </c>
      <c r="J14" s="96" t="e">
        <f>Atlantic_Scenario_Calculation_Z!S20</f>
        <v>#DIV/0!</v>
      </c>
      <c r="K14" s="96" t="e">
        <f>Atlantic_Scenario_Calculation_Z!T20</f>
        <v>#DIV/0!</v>
      </c>
      <c r="L14" s="96" t="e">
        <f>Atlantic_Scenario_Calculation_Z!U20</f>
        <v>#DIV/0!</v>
      </c>
      <c r="M14" s="96" t="e">
        <f>Atlantic_Scenario_Calculation_Z!V20</f>
        <v>#DIV/0!</v>
      </c>
    </row>
    <row r="15" spans="2:14" ht="14.25" x14ac:dyDescent="0.2">
      <c r="B15" s="95" t="s">
        <v>66</v>
      </c>
      <c r="C15" s="95" t="s">
        <v>13</v>
      </c>
      <c r="D15" s="95">
        <v>2</v>
      </c>
      <c r="E15" s="95" t="str">
        <f t="shared" si="0"/>
        <v>Zineb</v>
      </c>
      <c r="F15" s="96" t="e">
        <f>Atlantic_Scenario_Calculation_Z!K21</f>
        <v>#DIV/0!</v>
      </c>
      <c r="G15" s="96" t="e">
        <f>Atlantic_Scenario_Calculation_Z!L21</f>
        <v>#DIV/0!</v>
      </c>
      <c r="H15" s="96" t="e">
        <f>Atlantic_Scenario_Calculation_Z!M21</f>
        <v>#DIV/0!</v>
      </c>
      <c r="I15" s="96" t="e">
        <f>Atlantic_Scenario_Calculation_Z!N21</f>
        <v>#DIV/0!</v>
      </c>
      <c r="J15" s="96" t="e">
        <f>Atlantic_Scenario_Calculation_Z!S21</f>
        <v>#DIV/0!</v>
      </c>
      <c r="K15" s="96" t="e">
        <f>Atlantic_Scenario_Calculation_Z!T21</f>
        <v>#DIV/0!</v>
      </c>
      <c r="L15" s="96" t="e">
        <f>Atlantic_Scenario_Calculation_Z!U21</f>
        <v>#DIV/0!</v>
      </c>
      <c r="M15" s="96" t="e">
        <f>Atlantic_Scenario_Calculation_Z!V21</f>
        <v>#DIV/0!</v>
      </c>
    </row>
    <row r="16" spans="2:14" ht="14.25" x14ac:dyDescent="0.2">
      <c r="B16" s="95" t="s">
        <v>67</v>
      </c>
      <c r="C16" s="95" t="s">
        <v>13</v>
      </c>
      <c r="D16" s="95">
        <v>3</v>
      </c>
      <c r="E16" s="95" t="str">
        <f t="shared" si="0"/>
        <v>Zineb</v>
      </c>
      <c r="F16" s="96" t="e">
        <f>Atlantic_Scenario_Calculation_Z!K22</f>
        <v>#DIV/0!</v>
      </c>
      <c r="G16" s="96" t="e">
        <f>Atlantic_Scenario_Calculation_Z!L22</f>
        <v>#DIV/0!</v>
      </c>
      <c r="H16" s="96" t="e">
        <f>Atlantic_Scenario_Calculation_Z!M22</f>
        <v>#DIV/0!</v>
      </c>
      <c r="I16" s="96" t="e">
        <f>Atlantic_Scenario_Calculation_Z!N22</f>
        <v>#DIV/0!</v>
      </c>
      <c r="J16" s="96" t="e">
        <f>Atlantic_Scenario_Calculation_Z!S22</f>
        <v>#DIV/0!</v>
      </c>
      <c r="K16" s="96" t="e">
        <f>Atlantic_Scenario_Calculation_Z!T22</f>
        <v>#DIV/0!</v>
      </c>
      <c r="L16" s="96" t="e">
        <f>Atlantic_Scenario_Calculation_Z!U22</f>
        <v>#DIV/0!</v>
      </c>
      <c r="M16" s="96" t="e">
        <f>Atlantic_Scenario_Calculation_Z!V22</f>
        <v>#DIV/0!</v>
      </c>
    </row>
    <row r="17" spans="2:13" ht="14.25" x14ac:dyDescent="0.2">
      <c r="B17" s="95" t="s">
        <v>68</v>
      </c>
      <c r="C17" s="95" t="s">
        <v>14</v>
      </c>
      <c r="D17" s="95">
        <v>1</v>
      </c>
      <c r="E17" s="95" t="str">
        <f t="shared" si="0"/>
        <v>Zineb</v>
      </c>
      <c r="F17" s="96" t="e">
        <f>Atlantic_Scenario_Calculation_Z!K23</f>
        <v>#DIV/0!</v>
      </c>
      <c r="G17" s="96" t="e">
        <f>Atlantic_Scenario_Calculation_Z!L23</f>
        <v>#DIV/0!</v>
      </c>
      <c r="H17" s="96" t="e">
        <f>Atlantic_Scenario_Calculation_Z!M23</f>
        <v>#DIV/0!</v>
      </c>
      <c r="I17" s="96" t="e">
        <f>Atlantic_Scenario_Calculation_Z!N23</f>
        <v>#DIV/0!</v>
      </c>
      <c r="J17" s="96" t="e">
        <f>Atlantic_Scenario_Calculation_Z!S23</f>
        <v>#DIV/0!</v>
      </c>
      <c r="K17" s="96" t="e">
        <f>Atlantic_Scenario_Calculation_Z!T23</f>
        <v>#DIV/0!</v>
      </c>
      <c r="L17" s="96" t="e">
        <f>Atlantic_Scenario_Calculation_Z!U23</f>
        <v>#DIV/0!</v>
      </c>
      <c r="M17" s="96" t="e">
        <f>Atlantic_Scenario_Calculation_Z!V23</f>
        <v>#DIV/0!</v>
      </c>
    </row>
    <row r="18" spans="2:13" ht="14.25" x14ac:dyDescent="0.2">
      <c r="B18" s="95" t="s">
        <v>69</v>
      </c>
      <c r="C18" s="95" t="s">
        <v>14</v>
      </c>
      <c r="D18" s="95">
        <v>10</v>
      </c>
      <c r="E18" s="95" t="str">
        <f t="shared" si="0"/>
        <v>Zineb</v>
      </c>
      <c r="F18" s="96" t="e">
        <f>Atlantic_Scenario_Calculation_Z!K24</f>
        <v>#DIV/0!</v>
      </c>
      <c r="G18" s="96" t="e">
        <f>Atlantic_Scenario_Calculation_Z!L24</f>
        <v>#DIV/0!</v>
      </c>
      <c r="H18" s="96" t="e">
        <f>Atlantic_Scenario_Calculation_Z!M24</f>
        <v>#DIV/0!</v>
      </c>
      <c r="I18" s="96" t="e">
        <f>Atlantic_Scenario_Calculation_Z!N24</f>
        <v>#DIV/0!</v>
      </c>
      <c r="J18" s="96" t="e">
        <f>Atlantic_Scenario_Calculation_Z!S24</f>
        <v>#DIV/0!</v>
      </c>
      <c r="K18" s="96" t="e">
        <f>Atlantic_Scenario_Calculation_Z!T24</f>
        <v>#DIV/0!</v>
      </c>
      <c r="L18" s="96" t="e">
        <f>Atlantic_Scenario_Calculation_Z!U24</f>
        <v>#DIV/0!</v>
      </c>
      <c r="M18" s="96" t="e">
        <f>Atlantic_Scenario_Calculation_Z!V24</f>
        <v>#DIV/0!</v>
      </c>
    </row>
    <row r="19" spans="2:13" ht="14.25" x14ac:dyDescent="0.2">
      <c r="B19" s="95" t="s">
        <v>70</v>
      </c>
      <c r="C19" s="95" t="s">
        <v>14</v>
      </c>
      <c r="D19" s="95">
        <v>3</v>
      </c>
      <c r="E19" s="95" t="str">
        <f t="shared" si="0"/>
        <v>Zineb</v>
      </c>
      <c r="F19" s="96" t="e">
        <f>Atlantic_Scenario_Calculation_Z!K25</f>
        <v>#DIV/0!</v>
      </c>
      <c r="G19" s="96" t="e">
        <f>Atlantic_Scenario_Calculation_Z!L25</f>
        <v>#DIV/0!</v>
      </c>
      <c r="H19" s="96" t="e">
        <f>Atlantic_Scenario_Calculation_Z!M25</f>
        <v>#DIV/0!</v>
      </c>
      <c r="I19" s="96" t="e">
        <f>Atlantic_Scenario_Calculation_Z!N25</f>
        <v>#DIV/0!</v>
      </c>
      <c r="J19" s="96" t="e">
        <f>Atlantic_Scenario_Calculation_Z!S25</f>
        <v>#DIV/0!</v>
      </c>
      <c r="K19" s="96" t="e">
        <f>Atlantic_Scenario_Calculation_Z!T25</f>
        <v>#DIV/0!</v>
      </c>
      <c r="L19" s="96" t="e">
        <f>Atlantic_Scenario_Calculation_Z!U25</f>
        <v>#DIV/0!</v>
      </c>
      <c r="M19" s="96" t="e">
        <f>Atlantic_Scenario_Calculation_Z!V25</f>
        <v>#DIV/0!</v>
      </c>
    </row>
    <row r="20" spans="2:13" ht="14.25" x14ac:dyDescent="0.2">
      <c r="B20" s="95" t="s">
        <v>71</v>
      </c>
      <c r="C20" s="95" t="s">
        <v>14</v>
      </c>
      <c r="D20" s="95">
        <v>4</v>
      </c>
      <c r="E20" s="95" t="str">
        <f t="shared" si="0"/>
        <v>Zineb</v>
      </c>
      <c r="F20" s="96" t="e">
        <f>Atlantic_Scenario_Calculation_Z!K26</f>
        <v>#DIV/0!</v>
      </c>
      <c r="G20" s="96" t="e">
        <f>Atlantic_Scenario_Calculation_Z!L26</f>
        <v>#DIV/0!</v>
      </c>
      <c r="H20" s="96" t="e">
        <f>Atlantic_Scenario_Calculation_Z!M26</f>
        <v>#DIV/0!</v>
      </c>
      <c r="I20" s="96" t="e">
        <f>Atlantic_Scenario_Calculation_Z!N26</f>
        <v>#DIV/0!</v>
      </c>
      <c r="J20" s="96" t="e">
        <f>Atlantic_Scenario_Calculation_Z!S26</f>
        <v>#DIV/0!</v>
      </c>
      <c r="K20" s="96" t="e">
        <f>Atlantic_Scenario_Calculation_Z!T26</f>
        <v>#DIV/0!</v>
      </c>
      <c r="L20" s="96" t="e">
        <f>Atlantic_Scenario_Calculation_Z!U26</f>
        <v>#DIV/0!</v>
      </c>
      <c r="M20" s="96" t="e">
        <f>Atlantic_Scenario_Calculation_Z!V26</f>
        <v>#DIV/0!</v>
      </c>
    </row>
    <row r="21" spans="2:13" ht="14.25" x14ac:dyDescent="0.2">
      <c r="B21" s="95" t="s">
        <v>72</v>
      </c>
      <c r="C21" s="95" t="s">
        <v>14</v>
      </c>
      <c r="D21" s="95">
        <v>5</v>
      </c>
      <c r="E21" s="95" t="str">
        <f t="shared" si="0"/>
        <v>Zineb</v>
      </c>
      <c r="F21" s="96" t="e">
        <f>Atlantic_Scenario_Calculation_Z!K27</f>
        <v>#DIV/0!</v>
      </c>
      <c r="G21" s="96" t="e">
        <f>Atlantic_Scenario_Calculation_Z!L27</f>
        <v>#DIV/0!</v>
      </c>
      <c r="H21" s="96" t="e">
        <f>Atlantic_Scenario_Calculation_Z!M27</f>
        <v>#DIV/0!</v>
      </c>
      <c r="I21" s="96" t="e">
        <f>Atlantic_Scenario_Calculation_Z!N27</f>
        <v>#DIV/0!</v>
      </c>
      <c r="J21" s="96" t="e">
        <f>Atlantic_Scenario_Calculation_Z!S27</f>
        <v>#DIV/0!</v>
      </c>
      <c r="K21" s="96" t="e">
        <f>Atlantic_Scenario_Calculation_Z!T27</f>
        <v>#DIV/0!</v>
      </c>
      <c r="L21" s="96" t="e">
        <f>Atlantic_Scenario_Calculation_Z!U27</f>
        <v>#DIV/0!</v>
      </c>
      <c r="M21" s="96" t="e">
        <f>Atlantic_Scenario_Calculation_Z!V27</f>
        <v>#DIV/0!</v>
      </c>
    </row>
    <row r="22" spans="2:13" ht="14.25" x14ac:dyDescent="0.2">
      <c r="B22" s="95" t="s">
        <v>73</v>
      </c>
      <c r="C22" s="95" t="s">
        <v>14</v>
      </c>
      <c r="D22" s="95">
        <v>7</v>
      </c>
      <c r="E22" s="95" t="str">
        <f t="shared" si="0"/>
        <v>Zineb</v>
      </c>
      <c r="F22" s="96" t="e">
        <f>Atlantic_Scenario_Calculation_Z!K28</f>
        <v>#DIV/0!</v>
      </c>
      <c r="G22" s="96" t="e">
        <f>Atlantic_Scenario_Calculation_Z!L28</f>
        <v>#DIV/0!</v>
      </c>
      <c r="H22" s="96" t="e">
        <f>Atlantic_Scenario_Calculation_Z!M28</f>
        <v>#DIV/0!</v>
      </c>
      <c r="I22" s="96" t="e">
        <f>Atlantic_Scenario_Calculation_Z!N28</f>
        <v>#DIV/0!</v>
      </c>
      <c r="J22" s="96" t="e">
        <f>Atlantic_Scenario_Calculation_Z!S28</f>
        <v>#DIV/0!</v>
      </c>
      <c r="K22" s="96" t="e">
        <f>Atlantic_Scenario_Calculation_Z!T28</f>
        <v>#DIV/0!</v>
      </c>
      <c r="L22" s="96" t="e">
        <f>Atlantic_Scenario_Calculation_Z!U28</f>
        <v>#DIV/0!</v>
      </c>
      <c r="M22" s="96" t="e">
        <f>Atlantic_Scenario_Calculation_Z!V28</f>
        <v>#DIV/0!</v>
      </c>
    </row>
    <row r="23" spans="2:13" ht="14.25" x14ac:dyDescent="0.2">
      <c r="B23" s="95" t="s">
        <v>21</v>
      </c>
      <c r="C23" s="95" t="s">
        <v>14</v>
      </c>
      <c r="D23" s="95">
        <v>8</v>
      </c>
      <c r="E23" s="95" t="str">
        <f t="shared" si="0"/>
        <v>Zineb</v>
      </c>
      <c r="F23" s="96" t="e">
        <f>Atlantic_Scenario_Calculation_Z!K29</f>
        <v>#DIV/0!</v>
      </c>
      <c r="G23" s="96" t="e">
        <f>Atlantic_Scenario_Calculation_Z!L29</f>
        <v>#DIV/0!</v>
      </c>
      <c r="H23" s="96" t="e">
        <f>Atlantic_Scenario_Calculation_Z!M29</f>
        <v>#DIV/0!</v>
      </c>
      <c r="I23" s="96" t="e">
        <f>Atlantic_Scenario_Calculation_Z!N29</f>
        <v>#DIV/0!</v>
      </c>
      <c r="J23" s="96" t="e">
        <f>Atlantic_Scenario_Calculation_Z!S29</f>
        <v>#DIV/0!</v>
      </c>
      <c r="K23" s="96" t="e">
        <f>Atlantic_Scenario_Calculation_Z!T29</f>
        <v>#DIV/0!</v>
      </c>
      <c r="L23" s="96" t="e">
        <f>Atlantic_Scenario_Calculation_Z!U29</f>
        <v>#DIV/0!</v>
      </c>
      <c r="M23" s="96" t="e">
        <f>Atlantic_Scenario_Calculation_Z!V29</f>
        <v>#DIV/0!</v>
      </c>
    </row>
    <row r="24" spans="2:13" ht="14.25" x14ac:dyDescent="0.2">
      <c r="B24" s="95" t="s">
        <v>22</v>
      </c>
      <c r="C24" s="95" t="s">
        <v>14</v>
      </c>
      <c r="D24" s="95">
        <v>9</v>
      </c>
      <c r="E24" s="95" t="str">
        <f t="shared" si="0"/>
        <v>Zineb</v>
      </c>
      <c r="F24" s="96" t="e">
        <f>Atlantic_Scenario_Calculation_Z!K30</f>
        <v>#DIV/0!</v>
      </c>
      <c r="G24" s="96" t="e">
        <f>Atlantic_Scenario_Calculation_Z!L30</f>
        <v>#DIV/0!</v>
      </c>
      <c r="H24" s="96" t="e">
        <f>Atlantic_Scenario_Calculation_Z!M30</f>
        <v>#DIV/0!</v>
      </c>
      <c r="I24" s="96" t="e">
        <f>Atlantic_Scenario_Calculation_Z!N30</f>
        <v>#DIV/0!</v>
      </c>
      <c r="J24" s="96" t="e">
        <f>Atlantic_Scenario_Calculation_Z!S30</f>
        <v>#DIV/0!</v>
      </c>
      <c r="K24" s="96" t="e">
        <f>Atlantic_Scenario_Calculation_Z!T30</f>
        <v>#DIV/0!</v>
      </c>
      <c r="L24" s="96" t="e">
        <f>Atlantic_Scenario_Calculation_Z!U30</f>
        <v>#DIV/0!</v>
      </c>
      <c r="M24" s="96" t="e">
        <f>Atlantic_Scenario_Calculation_Z!V30</f>
        <v>#DIV/0!</v>
      </c>
    </row>
    <row r="25" spans="2:13" ht="14.25" x14ac:dyDescent="0.2">
      <c r="B25" s="95" t="s">
        <v>23</v>
      </c>
      <c r="C25" s="95" t="s">
        <v>15</v>
      </c>
      <c r="D25" s="95">
        <v>1</v>
      </c>
      <c r="E25" s="95" t="str">
        <f t="shared" si="0"/>
        <v>Zineb</v>
      </c>
      <c r="F25" s="96" t="e">
        <f>Atlantic_Scenario_Calculation_Z!K31</f>
        <v>#DIV/0!</v>
      </c>
      <c r="G25" s="96" t="e">
        <f>Atlantic_Scenario_Calculation_Z!L31</f>
        <v>#DIV/0!</v>
      </c>
      <c r="H25" s="96" t="e">
        <f>Atlantic_Scenario_Calculation_Z!M31</f>
        <v>#DIV/0!</v>
      </c>
      <c r="I25" s="96" t="e">
        <f>Atlantic_Scenario_Calculation_Z!N31</f>
        <v>#DIV/0!</v>
      </c>
      <c r="J25" s="96" t="e">
        <f>Atlantic_Scenario_Calculation_Z!S31</f>
        <v>#DIV/0!</v>
      </c>
      <c r="K25" s="96" t="e">
        <f>Atlantic_Scenario_Calculation_Z!T31</f>
        <v>#DIV/0!</v>
      </c>
      <c r="L25" s="96" t="e">
        <f>Atlantic_Scenario_Calculation_Z!U31</f>
        <v>#DIV/0!</v>
      </c>
      <c r="M25" s="96" t="e">
        <f>Atlantic_Scenario_Calculation_Z!V31</f>
        <v>#DIV/0!</v>
      </c>
    </row>
    <row r="26" spans="2:13" ht="14.25" x14ac:dyDescent="0.2">
      <c r="B26" s="95" t="s">
        <v>24</v>
      </c>
      <c r="C26" s="95" t="s">
        <v>15</v>
      </c>
      <c r="D26" s="95">
        <v>2</v>
      </c>
      <c r="E26" s="95" t="str">
        <f t="shared" si="0"/>
        <v>Zineb</v>
      </c>
      <c r="F26" s="96" t="e">
        <f>Atlantic_Scenario_Calculation_Z!K32</f>
        <v>#DIV/0!</v>
      </c>
      <c r="G26" s="96" t="e">
        <f>Atlantic_Scenario_Calculation_Z!L32</f>
        <v>#DIV/0!</v>
      </c>
      <c r="H26" s="96" t="e">
        <f>Atlantic_Scenario_Calculation_Z!M32</f>
        <v>#DIV/0!</v>
      </c>
      <c r="I26" s="96" t="e">
        <f>Atlantic_Scenario_Calculation_Z!N32</f>
        <v>#DIV/0!</v>
      </c>
      <c r="J26" s="96" t="e">
        <f>Atlantic_Scenario_Calculation_Z!S32</f>
        <v>#DIV/0!</v>
      </c>
      <c r="K26" s="96" t="e">
        <f>Atlantic_Scenario_Calculation_Z!T32</f>
        <v>#DIV/0!</v>
      </c>
      <c r="L26" s="96" t="e">
        <f>Atlantic_Scenario_Calculation_Z!U32</f>
        <v>#DIV/0!</v>
      </c>
      <c r="M26" s="96" t="e">
        <f>Atlantic_Scenario_Calculation_Z!V32</f>
        <v>#DIV/0!</v>
      </c>
    </row>
    <row r="27" spans="2:13" ht="14.25" x14ac:dyDescent="0.2">
      <c r="B27" s="95" t="s">
        <v>25</v>
      </c>
      <c r="C27" s="95" t="s">
        <v>16</v>
      </c>
      <c r="D27" s="95">
        <v>3</v>
      </c>
      <c r="E27" s="95" t="str">
        <f t="shared" si="0"/>
        <v>Zineb</v>
      </c>
      <c r="F27" s="96" t="e">
        <f>Atlantic_Scenario_Calculation_Z!K33</f>
        <v>#DIV/0!</v>
      </c>
      <c r="G27" s="96" t="e">
        <f>Atlantic_Scenario_Calculation_Z!L33</f>
        <v>#DIV/0!</v>
      </c>
      <c r="H27" s="96" t="e">
        <f>Atlantic_Scenario_Calculation_Z!M33</f>
        <v>#DIV/0!</v>
      </c>
      <c r="I27" s="96" t="e">
        <f>Atlantic_Scenario_Calculation_Z!N33</f>
        <v>#DIV/0!</v>
      </c>
      <c r="J27" s="96" t="e">
        <f>Atlantic_Scenario_Calculation_Z!S33</f>
        <v>#DIV/0!</v>
      </c>
      <c r="K27" s="96" t="e">
        <f>Atlantic_Scenario_Calculation_Z!T33</f>
        <v>#DIV/0!</v>
      </c>
      <c r="L27" s="96" t="e">
        <f>Atlantic_Scenario_Calculation_Z!U33</f>
        <v>#DIV/0!</v>
      </c>
      <c r="M27" s="96" t="e">
        <f>Atlantic_Scenario_Calculation_Z!V33</f>
        <v>#DIV/0!</v>
      </c>
    </row>
    <row r="28" spans="2:13" ht="14.25" x14ac:dyDescent="0.2">
      <c r="B28" s="95" t="s">
        <v>26</v>
      </c>
      <c r="C28" s="95" t="s">
        <v>16</v>
      </c>
      <c r="D28" s="95">
        <v>1</v>
      </c>
      <c r="E28" s="95" t="str">
        <f t="shared" si="0"/>
        <v>Zineb</v>
      </c>
      <c r="F28" s="96" t="e">
        <f>Atlantic_Scenario_Calculation_Z!K34</f>
        <v>#DIV/0!</v>
      </c>
      <c r="G28" s="96" t="e">
        <f>Atlantic_Scenario_Calculation_Z!L34</f>
        <v>#DIV/0!</v>
      </c>
      <c r="H28" s="96" t="e">
        <f>Atlantic_Scenario_Calculation_Z!M34</f>
        <v>#DIV/0!</v>
      </c>
      <c r="I28" s="96" t="e">
        <f>Atlantic_Scenario_Calculation_Z!N34</f>
        <v>#DIV/0!</v>
      </c>
      <c r="J28" s="96" t="e">
        <f>Atlantic_Scenario_Calculation_Z!S34</f>
        <v>#DIV/0!</v>
      </c>
      <c r="K28" s="96" t="e">
        <f>Atlantic_Scenario_Calculation_Z!T34</f>
        <v>#DIV/0!</v>
      </c>
      <c r="L28" s="96" t="e">
        <f>Atlantic_Scenario_Calculation_Z!U34</f>
        <v>#DIV/0!</v>
      </c>
      <c r="M28" s="96" t="e">
        <f>Atlantic_Scenario_Calculation_Z!V34</f>
        <v>#DIV/0!</v>
      </c>
    </row>
    <row r="29" spans="2:13" ht="14.25" x14ac:dyDescent="0.2">
      <c r="B29" s="95" t="s">
        <v>27</v>
      </c>
      <c r="C29" s="95" t="s">
        <v>16</v>
      </c>
      <c r="D29" s="95">
        <v>2</v>
      </c>
      <c r="E29" s="95" t="str">
        <f t="shared" si="0"/>
        <v>Zineb</v>
      </c>
      <c r="F29" s="96" t="e">
        <f>Atlantic_Scenario_Calculation_Z!K35</f>
        <v>#DIV/0!</v>
      </c>
      <c r="G29" s="96" t="e">
        <f>Atlantic_Scenario_Calculation_Z!L35</f>
        <v>#DIV/0!</v>
      </c>
      <c r="H29" s="96" t="e">
        <f>Atlantic_Scenario_Calculation_Z!M35</f>
        <v>#DIV/0!</v>
      </c>
      <c r="I29" s="96" t="e">
        <f>Atlantic_Scenario_Calculation_Z!N35</f>
        <v>#DIV/0!</v>
      </c>
      <c r="J29" s="96" t="e">
        <f>Atlantic_Scenario_Calculation_Z!S35</f>
        <v>#DIV/0!</v>
      </c>
      <c r="K29" s="96" t="e">
        <f>Atlantic_Scenario_Calculation_Z!T35</f>
        <v>#DIV/0!</v>
      </c>
      <c r="L29" s="96" t="e">
        <f>Atlantic_Scenario_Calculation_Z!U35</f>
        <v>#DIV/0!</v>
      </c>
      <c r="M29" s="96" t="e">
        <f>Atlantic_Scenario_Calculation_Z!V35</f>
        <v>#DIV/0!</v>
      </c>
    </row>
    <row r="30" spans="2:13" ht="14.25" x14ac:dyDescent="0.2">
      <c r="B30" s="95" t="s">
        <v>28</v>
      </c>
      <c r="C30" s="95" t="s">
        <v>16</v>
      </c>
      <c r="D30" s="95">
        <v>4</v>
      </c>
      <c r="E30" s="95" t="str">
        <f t="shared" si="0"/>
        <v>Zineb</v>
      </c>
      <c r="F30" s="96" t="e">
        <f>Atlantic_Scenario_Calculation_Z!K36</f>
        <v>#DIV/0!</v>
      </c>
      <c r="G30" s="96" t="e">
        <f>Atlantic_Scenario_Calculation_Z!L36</f>
        <v>#DIV/0!</v>
      </c>
      <c r="H30" s="96" t="e">
        <f>Atlantic_Scenario_Calculation_Z!M36</f>
        <v>#DIV/0!</v>
      </c>
      <c r="I30" s="96" t="e">
        <f>Atlantic_Scenario_Calculation_Z!N36</f>
        <v>#DIV/0!</v>
      </c>
      <c r="J30" s="96" t="e">
        <f>Atlantic_Scenario_Calculation_Z!S36</f>
        <v>#DIV/0!</v>
      </c>
      <c r="K30" s="96" t="e">
        <f>Atlantic_Scenario_Calculation_Z!T36</f>
        <v>#DIV/0!</v>
      </c>
      <c r="L30" s="96" t="e">
        <f>Atlantic_Scenario_Calculation_Z!U36</f>
        <v>#DIV/0!</v>
      </c>
      <c r="M30" s="96" t="e">
        <f>Atlantic_Scenario_Calculation_Z!V36</f>
        <v>#DIV/0!</v>
      </c>
    </row>
    <row r="31" spans="2:13" ht="14.25" x14ac:dyDescent="0.2">
      <c r="B31" s="95" t="s">
        <v>29</v>
      </c>
      <c r="C31" s="95" t="s">
        <v>16</v>
      </c>
      <c r="D31" s="95">
        <v>5</v>
      </c>
      <c r="E31" s="95" t="str">
        <f t="shared" si="0"/>
        <v>Zineb</v>
      </c>
      <c r="F31" s="96" t="e">
        <f>Atlantic_Scenario_Calculation_Z!K37</f>
        <v>#DIV/0!</v>
      </c>
      <c r="G31" s="96" t="e">
        <f>Atlantic_Scenario_Calculation_Z!L37</f>
        <v>#DIV/0!</v>
      </c>
      <c r="H31" s="96" t="e">
        <f>Atlantic_Scenario_Calculation_Z!M37</f>
        <v>#DIV/0!</v>
      </c>
      <c r="I31" s="96" t="e">
        <f>Atlantic_Scenario_Calculation_Z!N37</f>
        <v>#DIV/0!</v>
      </c>
      <c r="J31" s="96" t="e">
        <f>Atlantic_Scenario_Calculation_Z!S37</f>
        <v>#DIV/0!</v>
      </c>
      <c r="K31" s="96" t="e">
        <f>Atlantic_Scenario_Calculation_Z!T37</f>
        <v>#DIV/0!</v>
      </c>
      <c r="L31" s="96" t="e">
        <f>Atlantic_Scenario_Calculation_Z!U37</f>
        <v>#DIV/0!</v>
      </c>
      <c r="M31" s="96" t="e">
        <f>Atlantic_Scenario_Calculation_Z!V37</f>
        <v>#DIV/0!</v>
      </c>
    </row>
    <row r="32" spans="2:13" ht="14.25" x14ac:dyDescent="0.2">
      <c r="B32" s="95" t="s">
        <v>30</v>
      </c>
      <c r="C32" s="95" t="s">
        <v>15</v>
      </c>
      <c r="D32" s="95">
        <v>10</v>
      </c>
      <c r="E32" s="95" t="str">
        <f t="shared" si="0"/>
        <v>Zineb</v>
      </c>
      <c r="F32" s="96" t="e">
        <f>Atlantic_Scenario_Calculation_Z!K38</f>
        <v>#DIV/0!</v>
      </c>
      <c r="G32" s="96" t="e">
        <f>Atlantic_Scenario_Calculation_Z!L38</f>
        <v>#DIV/0!</v>
      </c>
      <c r="H32" s="96" t="e">
        <f>Atlantic_Scenario_Calculation_Z!M38</f>
        <v>#DIV/0!</v>
      </c>
      <c r="I32" s="96" t="e">
        <f>Atlantic_Scenario_Calculation_Z!N38</f>
        <v>#DIV/0!</v>
      </c>
      <c r="J32" s="96" t="e">
        <f>Atlantic_Scenario_Calculation_Z!S38</f>
        <v>#DIV/0!</v>
      </c>
      <c r="K32" s="96" t="e">
        <f>Atlantic_Scenario_Calculation_Z!T38</f>
        <v>#DIV/0!</v>
      </c>
      <c r="L32" s="96" t="e">
        <f>Atlantic_Scenario_Calculation_Z!U38</f>
        <v>#DIV/0!</v>
      </c>
      <c r="M32" s="96" t="e">
        <f>Atlantic_Scenario_Calculation_Z!V38</f>
        <v>#DIV/0!</v>
      </c>
    </row>
    <row r="33" spans="2:13" ht="14.25" x14ac:dyDescent="0.2">
      <c r="B33" s="95" t="s">
        <v>32</v>
      </c>
      <c r="C33" s="95" t="s">
        <v>17</v>
      </c>
      <c r="D33" s="95">
        <v>1</v>
      </c>
      <c r="E33" s="95" t="str">
        <f t="shared" si="0"/>
        <v>Zineb</v>
      </c>
      <c r="F33" s="96" t="e">
        <f>Atlantic_Scenario_Calculation_Z!K39</f>
        <v>#DIV/0!</v>
      </c>
      <c r="G33" s="96" t="e">
        <f>Atlantic_Scenario_Calculation_Z!L39</f>
        <v>#DIV/0!</v>
      </c>
      <c r="H33" s="96" t="e">
        <f>Atlantic_Scenario_Calculation_Z!M39</f>
        <v>#DIV/0!</v>
      </c>
      <c r="I33" s="96" t="e">
        <f>Atlantic_Scenario_Calculation_Z!N39</f>
        <v>#DIV/0!</v>
      </c>
      <c r="J33" s="96" t="e">
        <f>Atlantic_Scenario_Calculation_Z!S39</f>
        <v>#DIV/0!</v>
      </c>
      <c r="K33" s="96" t="e">
        <f>Atlantic_Scenario_Calculation_Z!T39</f>
        <v>#DIV/0!</v>
      </c>
      <c r="L33" s="96" t="e">
        <f>Atlantic_Scenario_Calculation_Z!U39</f>
        <v>#DIV/0!</v>
      </c>
      <c r="M33" s="96" t="e">
        <f>Atlantic_Scenario_Calculation_Z!V39</f>
        <v>#DIV/0!</v>
      </c>
    </row>
    <row r="34" spans="2:13" ht="14.25" x14ac:dyDescent="0.2">
      <c r="B34" s="95" t="s">
        <v>31</v>
      </c>
      <c r="C34" s="95" t="s">
        <v>17</v>
      </c>
      <c r="D34" s="95">
        <v>2</v>
      </c>
      <c r="E34" s="95" t="str">
        <f t="shared" si="0"/>
        <v>Zineb</v>
      </c>
      <c r="F34" s="96" t="e">
        <f>Atlantic_Scenario_Calculation_Z!K40</f>
        <v>#DIV/0!</v>
      </c>
      <c r="G34" s="96" t="e">
        <f>Atlantic_Scenario_Calculation_Z!L40</f>
        <v>#DIV/0!</v>
      </c>
      <c r="H34" s="96" t="e">
        <f>Atlantic_Scenario_Calculation_Z!M40</f>
        <v>#DIV/0!</v>
      </c>
      <c r="I34" s="96" t="e">
        <f>Atlantic_Scenario_Calculation_Z!N40</f>
        <v>#DIV/0!</v>
      </c>
      <c r="J34" s="96" t="e">
        <f>Atlantic_Scenario_Calculation_Z!S40</f>
        <v>#DIV/0!</v>
      </c>
      <c r="K34" s="96" t="e">
        <f>Atlantic_Scenario_Calculation_Z!T40</f>
        <v>#DIV/0!</v>
      </c>
      <c r="L34" s="96" t="e">
        <f>Atlantic_Scenario_Calculation_Z!U40</f>
        <v>#DIV/0!</v>
      </c>
      <c r="M34" s="96" t="e">
        <f>Atlantic_Scenario_Calculation_Z!V40</f>
        <v>#DIV/0!</v>
      </c>
    </row>
    <row r="35" spans="2:13" ht="14.25" x14ac:dyDescent="0.2">
      <c r="B35" s="95" t="s">
        <v>33</v>
      </c>
      <c r="C35" s="95" t="s">
        <v>17</v>
      </c>
      <c r="D35" s="95">
        <v>3</v>
      </c>
      <c r="E35" s="95" t="str">
        <f t="shared" si="0"/>
        <v>Zineb</v>
      </c>
      <c r="F35" s="96" t="e">
        <f>Atlantic_Scenario_Calculation_Z!K41</f>
        <v>#DIV/0!</v>
      </c>
      <c r="G35" s="96" t="e">
        <f>Atlantic_Scenario_Calculation_Z!L41</f>
        <v>#DIV/0!</v>
      </c>
      <c r="H35" s="96" t="e">
        <f>Atlantic_Scenario_Calculation_Z!M41</f>
        <v>#DIV/0!</v>
      </c>
      <c r="I35" s="96" t="e">
        <f>Atlantic_Scenario_Calculation_Z!N41</f>
        <v>#DIV/0!</v>
      </c>
      <c r="J35" s="96" t="e">
        <f>Atlantic_Scenario_Calculation_Z!S41</f>
        <v>#DIV/0!</v>
      </c>
      <c r="K35" s="96" t="e">
        <f>Atlantic_Scenario_Calculation_Z!T41</f>
        <v>#DIV/0!</v>
      </c>
      <c r="L35" s="96" t="e">
        <f>Atlantic_Scenario_Calculation_Z!U41</f>
        <v>#DIV/0!</v>
      </c>
      <c r="M35" s="96" t="e">
        <f>Atlantic_Scenario_Calculation_Z!V41</f>
        <v>#DIV/0!</v>
      </c>
    </row>
    <row r="36" spans="2:13" ht="14.25" x14ac:dyDescent="0.2">
      <c r="B36" s="95" t="s">
        <v>34</v>
      </c>
      <c r="C36" s="95" t="s">
        <v>17</v>
      </c>
      <c r="D36" s="95">
        <v>4</v>
      </c>
      <c r="E36" s="95" t="str">
        <f t="shared" si="0"/>
        <v>Zineb</v>
      </c>
      <c r="F36" s="96" t="e">
        <f>Atlantic_Scenario_Calculation_Z!K42</f>
        <v>#DIV/0!</v>
      </c>
      <c r="G36" s="96" t="e">
        <f>Atlantic_Scenario_Calculation_Z!L42</f>
        <v>#DIV/0!</v>
      </c>
      <c r="H36" s="96" t="e">
        <f>Atlantic_Scenario_Calculation_Z!M42</f>
        <v>#DIV/0!</v>
      </c>
      <c r="I36" s="96" t="e">
        <f>Atlantic_Scenario_Calculation_Z!N42</f>
        <v>#DIV/0!</v>
      </c>
      <c r="J36" s="96" t="e">
        <f>Atlantic_Scenario_Calculation_Z!S42</f>
        <v>#DIV/0!</v>
      </c>
      <c r="K36" s="96" t="e">
        <f>Atlantic_Scenario_Calculation_Z!T42</f>
        <v>#DIV/0!</v>
      </c>
      <c r="L36" s="96" t="e">
        <f>Atlantic_Scenario_Calculation_Z!U42</f>
        <v>#DIV/0!</v>
      </c>
      <c r="M36" s="96" t="e">
        <f>Atlantic_Scenario_Calculation_Z!V42</f>
        <v>#DIV/0!</v>
      </c>
    </row>
    <row r="37" spans="2:13" ht="14.25" x14ac:dyDescent="0.2">
      <c r="B37" s="95" t="s">
        <v>35</v>
      </c>
      <c r="C37" s="95" t="s">
        <v>17</v>
      </c>
      <c r="D37" s="95">
        <v>5</v>
      </c>
      <c r="E37" s="95" t="str">
        <f t="shared" si="0"/>
        <v>Zineb</v>
      </c>
      <c r="F37" s="96" t="e">
        <f>Atlantic_Scenario_Calculation_Z!K43</f>
        <v>#DIV/0!</v>
      </c>
      <c r="G37" s="96" t="e">
        <f>Atlantic_Scenario_Calculation_Z!L43</f>
        <v>#DIV/0!</v>
      </c>
      <c r="H37" s="96" t="e">
        <f>Atlantic_Scenario_Calculation_Z!M43</f>
        <v>#DIV/0!</v>
      </c>
      <c r="I37" s="96" t="e">
        <f>Atlantic_Scenario_Calculation_Z!N43</f>
        <v>#DIV/0!</v>
      </c>
      <c r="J37" s="96" t="e">
        <f>Atlantic_Scenario_Calculation_Z!S43</f>
        <v>#DIV/0!</v>
      </c>
      <c r="K37" s="96" t="e">
        <f>Atlantic_Scenario_Calculation_Z!T43</f>
        <v>#DIV/0!</v>
      </c>
      <c r="L37" s="96" t="e">
        <f>Atlantic_Scenario_Calculation_Z!U43</f>
        <v>#DIV/0!</v>
      </c>
      <c r="M37" s="96" t="e">
        <f>Atlantic_Scenario_Calculation_Z!V43</f>
        <v>#DIV/0!</v>
      </c>
    </row>
    <row r="38" spans="2:13" ht="14.25" x14ac:dyDescent="0.2">
      <c r="B38" s="95" t="s">
        <v>36</v>
      </c>
      <c r="C38" s="95" t="s">
        <v>17</v>
      </c>
      <c r="D38" s="95">
        <v>6</v>
      </c>
      <c r="E38" s="95" t="str">
        <f t="shared" si="0"/>
        <v>Zineb</v>
      </c>
      <c r="F38" s="96" t="e">
        <f>Atlantic_Scenario_Calculation_Z!K44</f>
        <v>#DIV/0!</v>
      </c>
      <c r="G38" s="96" t="e">
        <f>Atlantic_Scenario_Calculation_Z!L44</f>
        <v>#DIV/0!</v>
      </c>
      <c r="H38" s="96" t="e">
        <f>Atlantic_Scenario_Calculation_Z!M44</f>
        <v>#DIV/0!</v>
      </c>
      <c r="I38" s="96" t="e">
        <f>Atlantic_Scenario_Calculation_Z!N44</f>
        <v>#DIV/0!</v>
      </c>
      <c r="J38" s="96" t="e">
        <f>Atlantic_Scenario_Calculation_Z!S44</f>
        <v>#DIV/0!</v>
      </c>
      <c r="K38" s="96" t="e">
        <f>Atlantic_Scenario_Calculation_Z!T44</f>
        <v>#DIV/0!</v>
      </c>
      <c r="L38" s="96" t="e">
        <f>Atlantic_Scenario_Calculation_Z!U44</f>
        <v>#DIV/0!</v>
      </c>
      <c r="M38" s="96" t="e">
        <f>Atlantic_Scenario_Calculation_Z!V44</f>
        <v>#DIV/0!</v>
      </c>
    </row>
    <row r="39" spans="2:13" ht="14.25" x14ac:dyDescent="0.2">
      <c r="B39" s="95" t="s">
        <v>37</v>
      </c>
      <c r="C39" s="95" t="s">
        <v>17</v>
      </c>
      <c r="D39" s="95">
        <v>7</v>
      </c>
      <c r="E39" s="95" t="str">
        <f t="shared" si="0"/>
        <v>Zineb</v>
      </c>
      <c r="F39" s="96" t="e">
        <f>Atlantic_Scenario_Calculation_Z!K45</f>
        <v>#DIV/0!</v>
      </c>
      <c r="G39" s="96" t="e">
        <f>Atlantic_Scenario_Calculation_Z!L45</f>
        <v>#DIV/0!</v>
      </c>
      <c r="H39" s="96" t="e">
        <f>Atlantic_Scenario_Calculation_Z!M45</f>
        <v>#DIV/0!</v>
      </c>
      <c r="I39" s="96" t="e">
        <f>Atlantic_Scenario_Calculation_Z!N45</f>
        <v>#DIV/0!</v>
      </c>
      <c r="J39" s="96" t="e">
        <f>Atlantic_Scenario_Calculation_Z!S45</f>
        <v>#DIV/0!</v>
      </c>
      <c r="K39" s="96" t="e">
        <f>Atlantic_Scenario_Calculation_Z!T45</f>
        <v>#DIV/0!</v>
      </c>
      <c r="L39" s="96" t="e">
        <f>Atlantic_Scenario_Calculation_Z!U45</f>
        <v>#DIV/0!</v>
      </c>
      <c r="M39" s="96" t="e">
        <f>Atlantic_Scenario_Calculation_Z!V45</f>
        <v>#DIV/0!</v>
      </c>
    </row>
    <row r="40" spans="2:13" ht="14.25" x14ac:dyDescent="0.2">
      <c r="B40" s="95" t="s">
        <v>38</v>
      </c>
      <c r="C40" s="95" t="s">
        <v>17</v>
      </c>
      <c r="D40" s="95">
        <v>8</v>
      </c>
      <c r="E40" s="95" t="str">
        <f t="shared" si="0"/>
        <v>Zineb</v>
      </c>
      <c r="F40" s="96" t="e">
        <f>Atlantic_Scenario_Calculation_Z!K46</f>
        <v>#DIV/0!</v>
      </c>
      <c r="G40" s="96" t="e">
        <f>Atlantic_Scenario_Calculation_Z!L46</f>
        <v>#DIV/0!</v>
      </c>
      <c r="H40" s="96" t="e">
        <f>Atlantic_Scenario_Calculation_Z!M46</f>
        <v>#DIV/0!</v>
      </c>
      <c r="I40" s="96" t="e">
        <f>Atlantic_Scenario_Calculation_Z!N46</f>
        <v>#DIV/0!</v>
      </c>
      <c r="J40" s="96" t="e">
        <f>Atlantic_Scenario_Calculation_Z!S46</f>
        <v>#DIV/0!</v>
      </c>
      <c r="K40" s="96" t="e">
        <f>Atlantic_Scenario_Calculation_Z!T46</f>
        <v>#DIV/0!</v>
      </c>
      <c r="L40" s="96" t="e">
        <f>Atlantic_Scenario_Calculation_Z!U46</f>
        <v>#DIV/0!</v>
      </c>
      <c r="M40" s="96" t="e">
        <f>Atlantic_Scenario_Calculation_Z!V46</f>
        <v>#DIV/0!</v>
      </c>
    </row>
    <row r="41" spans="2:13" ht="14.25" x14ac:dyDescent="0.2">
      <c r="B41" s="95" t="s">
        <v>39</v>
      </c>
      <c r="C41" s="95" t="s">
        <v>18</v>
      </c>
      <c r="D41" s="95">
        <v>5</v>
      </c>
      <c r="E41" s="95" t="str">
        <f t="shared" si="0"/>
        <v>Zineb</v>
      </c>
      <c r="F41" s="96" t="e">
        <f>Atlantic_Scenario_Calculation_Z!K47</f>
        <v>#DIV/0!</v>
      </c>
      <c r="G41" s="96" t="e">
        <f>Atlantic_Scenario_Calculation_Z!L47</f>
        <v>#DIV/0!</v>
      </c>
      <c r="H41" s="96" t="e">
        <f>Atlantic_Scenario_Calculation_Z!M47</f>
        <v>#DIV/0!</v>
      </c>
      <c r="I41" s="96" t="e">
        <f>Atlantic_Scenario_Calculation_Z!N47</f>
        <v>#DIV/0!</v>
      </c>
      <c r="J41" s="96" t="e">
        <f>Atlantic_Scenario_Calculation_Z!S47</f>
        <v>#DIV/0!</v>
      </c>
      <c r="K41" s="96" t="e">
        <f>Atlantic_Scenario_Calculation_Z!T47</f>
        <v>#DIV/0!</v>
      </c>
      <c r="L41" s="96" t="e">
        <f>Atlantic_Scenario_Calculation_Z!U47</f>
        <v>#DIV/0!</v>
      </c>
      <c r="M41" s="96" t="e">
        <f>Atlantic_Scenario_Calculation_Z!V47</f>
        <v>#DIV/0!</v>
      </c>
    </row>
    <row r="42" spans="2:13" ht="14.25" x14ac:dyDescent="0.2">
      <c r="B42" s="95" t="s">
        <v>40</v>
      </c>
      <c r="C42" s="95" t="s">
        <v>18</v>
      </c>
      <c r="D42" s="95">
        <v>8</v>
      </c>
      <c r="E42" s="95" t="str">
        <f t="shared" si="0"/>
        <v>Zineb</v>
      </c>
      <c r="F42" s="96" t="e">
        <f>Atlantic_Scenario_Calculation_Z!K48</f>
        <v>#DIV/0!</v>
      </c>
      <c r="G42" s="96" t="e">
        <f>Atlantic_Scenario_Calculation_Z!L48</f>
        <v>#DIV/0!</v>
      </c>
      <c r="H42" s="96" t="e">
        <f>Atlantic_Scenario_Calculation_Z!M48</f>
        <v>#DIV/0!</v>
      </c>
      <c r="I42" s="96" t="e">
        <f>Atlantic_Scenario_Calculation_Z!N48</f>
        <v>#DIV/0!</v>
      </c>
      <c r="J42" s="96" t="e">
        <f>Atlantic_Scenario_Calculation_Z!S48</f>
        <v>#DIV/0!</v>
      </c>
      <c r="K42" s="96" t="e">
        <f>Atlantic_Scenario_Calculation_Z!T48</f>
        <v>#DIV/0!</v>
      </c>
      <c r="L42" s="96" t="e">
        <f>Atlantic_Scenario_Calculation_Z!U48</f>
        <v>#DIV/0!</v>
      </c>
      <c r="M42" s="96" t="e">
        <f>Atlantic_Scenario_Calculation_Z!V48</f>
        <v>#DIV/0!</v>
      </c>
    </row>
    <row r="43" spans="2:13" ht="14.25" x14ac:dyDescent="0.2">
      <c r="B43" s="95" t="s">
        <v>41</v>
      </c>
      <c r="C43" s="95" t="s">
        <v>15</v>
      </c>
      <c r="D43" s="95">
        <v>4</v>
      </c>
      <c r="E43" s="95" t="str">
        <f t="shared" si="0"/>
        <v>Zineb</v>
      </c>
      <c r="F43" s="96" t="e">
        <f>Atlantic_Scenario_Calculation_Z!K49</f>
        <v>#DIV/0!</v>
      </c>
      <c r="G43" s="96" t="e">
        <f>Atlantic_Scenario_Calculation_Z!L49</f>
        <v>#DIV/0!</v>
      </c>
      <c r="H43" s="96" t="e">
        <f>Atlantic_Scenario_Calculation_Z!M49</f>
        <v>#DIV/0!</v>
      </c>
      <c r="I43" s="96" t="e">
        <f>Atlantic_Scenario_Calculation_Z!N49</f>
        <v>#DIV/0!</v>
      </c>
      <c r="J43" s="96" t="e">
        <f>Atlantic_Scenario_Calculation_Z!S49</f>
        <v>#DIV/0!</v>
      </c>
      <c r="K43" s="96" t="e">
        <f>Atlantic_Scenario_Calculation_Z!T49</f>
        <v>#DIV/0!</v>
      </c>
      <c r="L43" s="96" t="e">
        <f>Atlantic_Scenario_Calculation_Z!U49</f>
        <v>#DIV/0!</v>
      </c>
      <c r="M43" s="96" t="e">
        <f>Atlantic_Scenario_Calculation_Z!V49</f>
        <v>#DIV/0!</v>
      </c>
    </row>
    <row r="44" spans="2:13" ht="14.25" x14ac:dyDescent="0.2">
      <c r="B44" s="95" t="s">
        <v>42</v>
      </c>
      <c r="C44" s="95" t="s">
        <v>15</v>
      </c>
      <c r="D44" s="95">
        <v>5</v>
      </c>
      <c r="E44" s="95" t="str">
        <f t="shared" si="0"/>
        <v>Zineb</v>
      </c>
      <c r="F44" s="96" t="e">
        <f>Atlantic_Scenario_Calculation_Z!K50</f>
        <v>#DIV/0!</v>
      </c>
      <c r="G44" s="96" t="e">
        <f>Atlantic_Scenario_Calculation_Z!L50</f>
        <v>#DIV/0!</v>
      </c>
      <c r="H44" s="96" t="e">
        <f>Atlantic_Scenario_Calculation_Z!M50</f>
        <v>#DIV/0!</v>
      </c>
      <c r="I44" s="96" t="e">
        <f>Atlantic_Scenario_Calculation_Z!N50</f>
        <v>#DIV/0!</v>
      </c>
      <c r="J44" s="96" t="e">
        <f>Atlantic_Scenario_Calculation_Z!S50</f>
        <v>#DIV/0!</v>
      </c>
      <c r="K44" s="96" t="e">
        <f>Atlantic_Scenario_Calculation_Z!T50</f>
        <v>#DIV/0!</v>
      </c>
      <c r="L44" s="96" t="e">
        <f>Atlantic_Scenario_Calculation_Z!U50</f>
        <v>#DIV/0!</v>
      </c>
      <c r="M44" s="96" t="e">
        <f>Atlantic_Scenario_Calculation_Z!V50</f>
        <v>#DIV/0!</v>
      </c>
    </row>
    <row r="45" spans="2:13" ht="14.25" x14ac:dyDescent="0.2">
      <c r="B45" s="95" t="s">
        <v>43</v>
      </c>
      <c r="C45" s="95" t="s">
        <v>15</v>
      </c>
      <c r="D45" s="95">
        <v>6</v>
      </c>
      <c r="E45" s="95" t="str">
        <f t="shared" si="0"/>
        <v>Zineb</v>
      </c>
      <c r="F45" s="96" t="e">
        <f>Atlantic_Scenario_Calculation_Z!K51</f>
        <v>#DIV/0!</v>
      </c>
      <c r="G45" s="96" t="e">
        <f>Atlantic_Scenario_Calculation_Z!L51</f>
        <v>#DIV/0!</v>
      </c>
      <c r="H45" s="96" t="e">
        <f>Atlantic_Scenario_Calculation_Z!M51</f>
        <v>#DIV/0!</v>
      </c>
      <c r="I45" s="96" t="e">
        <f>Atlantic_Scenario_Calculation_Z!N51</f>
        <v>#DIV/0!</v>
      </c>
      <c r="J45" s="96" t="e">
        <f>Atlantic_Scenario_Calculation_Z!S51</f>
        <v>#DIV/0!</v>
      </c>
      <c r="K45" s="96" t="e">
        <f>Atlantic_Scenario_Calculation_Z!T51</f>
        <v>#DIV/0!</v>
      </c>
      <c r="L45" s="96" t="e">
        <f>Atlantic_Scenario_Calculation_Z!U51</f>
        <v>#DIV/0!</v>
      </c>
      <c r="M45" s="96" t="e">
        <f>Atlantic_Scenario_Calculation_Z!V51</f>
        <v>#DIV/0!</v>
      </c>
    </row>
    <row r="46" spans="2:13" ht="14.25" x14ac:dyDescent="0.2">
      <c r="B46" s="95" t="s">
        <v>44</v>
      </c>
      <c r="C46" s="95" t="s">
        <v>15</v>
      </c>
      <c r="D46" s="95">
        <v>7</v>
      </c>
      <c r="E46" s="95" t="str">
        <f t="shared" si="0"/>
        <v>Zineb</v>
      </c>
      <c r="F46" s="96" t="e">
        <f>Atlantic_Scenario_Calculation_Z!K52</f>
        <v>#DIV/0!</v>
      </c>
      <c r="G46" s="96" t="e">
        <f>Atlantic_Scenario_Calculation_Z!L52</f>
        <v>#DIV/0!</v>
      </c>
      <c r="H46" s="96" t="e">
        <f>Atlantic_Scenario_Calculation_Z!M52</f>
        <v>#DIV/0!</v>
      </c>
      <c r="I46" s="96" t="e">
        <f>Atlantic_Scenario_Calculation_Z!N52</f>
        <v>#DIV/0!</v>
      </c>
      <c r="J46" s="96" t="e">
        <f>Atlantic_Scenario_Calculation_Z!S52</f>
        <v>#DIV/0!</v>
      </c>
      <c r="K46" s="96" t="e">
        <f>Atlantic_Scenario_Calculation_Z!T52</f>
        <v>#DIV/0!</v>
      </c>
      <c r="L46" s="96" t="e">
        <f>Atlantic_Scenario_Calculation_Z!U52</f>
        <v>#DIV/0!</v>
      </c>
      <c r="M46" s="96" t="e">
        <f>Atlantic_Scenario_Calculation_Z!V52</f>
        <v>#DIV/0!</v>
      </c>
    </row>
    <row r="47" spans="2:13" ht="14.25" x14ac:dyDescent="0.2">
      <c r="B47" s="95" t="s">
        <v>45</v>
      </c>
      <c r="C47" s="95" t="s">
        <v>15</v>
      </c>
      <c r="D47" s="95">
        <v>8</v>
      </c>
      <c r="E47" s="95" t="str">
        <f t="shared" si="0"/>
        <v>Zineb</v>
      </c>
      <c r="F47" s="96" t="e">
        <f>Atlantic_Scenario_Calculation_Z!K53</f>
        <v>#DIV/0!</v>
      </c>
      <c r="G47" s="96" t="e">
        <f>Atlantic_Scenario_Calculation_Z!L53</f>
        <v>#DIV/0!</v>
      </c>
      <c r="H47" s="96" t="e">
        <f>Atlantic_Scenario_Calculation_Z!M53</f>
        <v>#DIV/0!</v>
      </c>
      <c r="I47" s="96" t="e">
        <f>Atlantic_Scenario_Calculation_Z!N53</f>
        <v>#DIV/0!</v>
      </c>
      <c r="J47" s="96" t="e">
        <f>Atlantic_Scenario_Calculation_Z!S53</f>
        <v>#DIV/0!</v>
      </c>
      <c r="K47" s="96" t="e">
        <f>Atlantic_Scenario_Calculation_Z!T53</f>
        <v>#DIV/0!</v>
      </c>
      <c r="L47" s="96" t="e">
        <f>Atlantic_Scenario_Calculation_Z!U53</f>
        <v>#DIV/0!</v>
      </c>
      <c r="M47" s="96" t="e">
        <f>Atlantic_Scenario_Calculation_Z!V53</f>
        <v>#DIV/0!</v>
      </c>
    </row>
    <row r="48" spans="2:13" ht="14.25" x14ac:dyDescent="0.2">
      <c r="B48" s="95" t="s">
        <v>46</v>
      </c>
      <c r="C48" s="95" t="s">
        <v>15</v>
      </c>
      <c r="D48" s="95">
        <v>9</v>
      </c>
      <c r="E48" s="95" t="str">
        <f t="shared" si="0"/>
        <v>Zineb</v>
      </c>
      <c r="F48" s="96" t="e">
        <f>Atlantic_Scenario_Calculation_Z!K54</f>
        <v>#DIV/0!</v>
      </c>
      <c r="G48" s="96" t="e">
        <f>Atlantic_Scenario_Calculation_Z!L54</f>
        <v>#DIV/0!</v>
      </c>
      <c r="H48" s="96" t="e">
        <f>Atlantic_Scenario_Calculation_Z!M54</f>
        <v>#DIV/0!</v>
      </c>
      <c r="I48" s="96" t="e">
        <f>Atlantic_Scenario_Calculation_Z!N54</f>
        <v>#DIV/0!</v>
      </c>
      <c r="J48" s="96" t="e">
        <f>Atlantic_Scenario_Calculation_Z!S54</f>
        <v>#DIV/0!</v>
      </c>
      <c r="K48" s="96" t="e">
        <f>Atlantic_Scenario_Calculation_Z!T54</f>
        <v>#DIV/0!</v>
      </c>
      <c r="L48" s="96" t="e">
        <f>Atlantic_Scenario_Calculation_Z!U54</f>
        <v>#DIV/0!</v>
      </c>
      <c r="M48" s="96" t="e">
        <f>Atlantic_Scenario_Calculation_Z!V54</f>
        <v>#DIV/0!</v>
      </c>
    </row>
    <row r="49" spans="2:13" ht="14.25" x14ac:dyDescent="0.2">
      <c r="B49" s="95" t="s">
        <v>47</v>
      </c>
      <c r="C49" s="95" t="s">
        <v>19</v>
      </c>
      <c r="D49" s="95">
        <v>10</v>
      </c>
      <c r="E49" s="95" t="str">
        <f t="shared" si="0"/>
        <v>Zineb</v>
      </c>
      <c r="F49" s="96" t="e">
        <f>Atlantic_Scenario_Calculation_Z!K55</f>
        <v>#DIV/0!</v>
      </c>
      <c r="G49" s="96" t="e">
        <f>Atlantic_Scenario_Calculation_Z!L55</f>
        <v>#DIV/0!</v>
      </c>
      <c r="H49" s="96" t="e">
        <f>Atlantic_Scenario_Calculation_Z!M55</f>
        <v>#DIV/0!</v>
      </c>
      <c r="I49" s="96" t="e">
        <f>Atlantic_Scenario_Calculation_Z!N55</f>
        <v>#DIV/0!</v>
      </c>
      <c r="J49" s="96" t="e">
        <f>Atlantic_Scenario_Calculation_Z!S55</f>
        <v>#DIV/0!</v>
      </c>
      <c r="K49" s="96" t="e">
        <f>Atlantic_Scenario_Calculation_Z!T55</f>
        <v>#DIV/0!</v>
      </c>
      <c r="L49" s="96" t="e">
        <f>Atlantic_Scenario_Calculation_Z!U55</f>
        <v>#DIV/0!</v>
      </c>
      <c r="M49" s="96" t="e">
        <f>Atlantic_Scenario_Calculation_Z!V55</f>
        <v>#DIV/0!</v>
      </c>
    </row>
    <row r="50" spans="2:13" ht="14.25" x14ac:dyDescent="0.2">
      <c r="B50" s="95" t="s">
        <v>48</v>
      </c>
      <c r="C50" s="95" t="s">
        <v>19</v>
      </c>
      <c r="D50" s="95">
        <v>4</v>
      </c>
      <c r="E50" s="95" t="str">
        <f t="shared" si="0"/>
        <v>Zineb</v>
      </c>
      <c r="F50" s="96" t="e">
        <f>Atlantic_Scenario_Calculation_Z!K56</f>
        <v>#DIV/0!</v>
      </c>
      <c r="G50" s="96" t="e">
        <f>Atlantic_Scenario_Calculation_Z!L56</f>
        <v>#DIV/0!</v>
      </c>
      <c r="H50" s="96" t="e">
        <f>Atlantic_Scenario_Calculation_Z!M56</f>
        <v>#DIV/0!</v>
      </c>
      <c r="I50" s="96" t="e">
        <f>Atlantic_Scenario_Calculation_Z!N56</f>
        <v>#DIV/0!</v>
      </c>
      <c r="J50" s="96" t="e">
        <f>Atlantic_Scenario_Calculation_Z!S56</f>
        <v>#DIV/0!</v>
      </c>
      <c r="K50" s="96" t="e">
        <f>Atlantic_Scenario_Calculation_Z!T56</f>
        <v>#DIV/0!</v>
      </c>
      <c r="L50" s="96" t="e">
        <f>Atlantic_Scenario_Calculation_Z!U56</f>
        <v>#DIV/0!</v>
      </c>
      <c r="M50" s="96" t="e">
        <f>Atlantic_Scenario_Calculation_Z!V56</f>
        <v>#DIV/0!</v>
      </c>
    </row>
    <row r="51" spans="2:13" ht="14.25" x14ac:dyDescent="0.2">
      <c r="B51" s="95" t="s">
        <v>49</v>
      </c>
      <c r="C51" s="95" t="s">
        <v>19</v>
      </c>
      <c r="D51" s="95">
        <v>5</v>
      </c>
      <c r="E51" s="95" t="str">
        <f t="shared" si="0"/>
        <v>Zineb</v>
      </c>
      <c r="F51" s="96" t="e">
        <f>Atlantic_Scenario_Calculation_Z!K57</f>
        <v>#DIV/0!</v>
      </c>
      <c r="G51" s="96" t="e">
        <f>Atlantic_Scenario_Calculation_Z!L57</f>
        <v>#DIV/0!</v>
      </c>
      <c r="H51" s="96" t="e">
        <f>Atlantic_Scenario_Calculation_Z!M57</f>
        <v>#DIV/0!</v>
      </c>
      <c r="I51" s="96" t="e">
        <f>Atlantic_Scenario_Calculation_Z!N57</f>
        <v>#DIV/0!</v>
      </c>
      <c r="J51" s="96" t="e">
        <f>Atlantic_Scenario_Calculation_Z!S57</f>
        <v>#DIV/0!</v>
      </c>
      <c r="K51" s="96" t="e">
        <f>Atlantic_Scenario_Calculation_Z!T57</f>
        <v>#DIV/0!</v>
      </c>
      <c r="L51" s="96" t="e">
        <f>Atlantic_Scenario_Calculation_Z!U57</f>
        <v>#DIV/0!</v>
      </c>
      <c r="M51" s="96" t="e">
        <f>Atlantic_Scenario_Calculation_Z!V57</f>
        <v>#DIV/0!</v>
      </c>
    </row>
    <row r="52" spans="2:13" ht="14.25" x14ac:dyDescent="0.2">
      <c r="B52" s="95" t="s">
        <v>50</v>
      </c>
      <c r="C52" s="95" t="s">
        <v>19</v>
      </c>
      <c r="D52" s="95">
        <v>8</v>
      </c>
      <c r="E52" s="95" t="str">
        <f t="shared" si="0"/>
        <v>Zineb</v>
      </c>
      <c r="F52" s="96" t="e">
        <f>Atlantic_Scenario_Calculation_Z!K58</f>
        <v>#DIV/0!</v>
      </c>
      <c r="G52" s="96" t="e">
        <f>Atlantic_Scenario_Calculation_Z!L58</f>
        <v>#DIV/0!</v>
      </c>
      <c r="H52" s="96" t="e">
        <f>Atlantic_Scenario_Calculation_Z!M58</f>
        <v>#DIV/0!</v>
      </c>
      <c r="I52" s="96" t="e">
        <f>Atlantic_Scenario_Calculation_Z!N58</f>
        <v>#DIV/0!</v>
      </c>
      <c r="J52" s="96" t="e">
        <f>Atlantic_Scenario_Calculation_Z!S58</f>
        <v>#DIV/0!</v>
      </c>
      <c r="K52" s="96" t="e">
        <f>Atlantic_Scenario_Calculation_Z!T58</f>
        <v>#DIV/0!</v>
      </c>
      <c r="L52" s="96" t="e">
        <f>Atlantic_Scenario_Calculation_Z!U58</f>
        <v>#DIV/0!</v>
      </c>
      <c r="M52" s="96" t="e">
        <f>Atlantic_Scenario_Calculation_Z!V58</f>
        <v>#DIV/0!</v>
      </c>
    </row>
    <row r="53" spans="2:13" ht="14.25" x14ac:dyDescent="0.2">
      <c r="B53" s="95" t="s">
        <v>51</v>
      </c>
      <c r="C53" s="95" t="s">
        <v>18</v>
      </c>
      <c r="D53" s="95">
        <v>4</v>
      </c>
      <c r="E53" s="95" t="str">
        <f t="shared" si="0"/>
        <v>Zineb</v>
      </c>
      <c r="F53" s="96" t="e">
        <f>Atlantic_Scenario_Calculation_Z!K59</f>
        <v>#DIV/0!</v>
      </c>
      <c r="G53" s="96" t="e">
        <f>Atlantic_Scenario_Calculation_Z!L59</f>
        <v>#DIV/0!</v>
      </c>
      <c r="H53" s="96" t="e">
        <f>Atlantic_Scenario_Calculation_Z!M59</f>
        <v>#DIV/0!</v>
      </c>
      <c r="I53" s="96" t="e">
        <f>Atlantic_Scenario_Calculation_Z!N59</f>
        <v>#DIV/0!</v>
      </c>
      <c r="J53" s="96" t="e">
        <f>Atlantic_Scenario_Calculation_Z!S59</f>
        <v>#DIV/0!</v>
      </c>
      <c r="K53" s="96" t="e">
        <f>Atlantic_Scenario_Calculation_Z!T59</f>
        <v>#DIV/0!</v>
      </c>
      <c r="L53" s="96" t="e">
        <f>Atlantic_Scenario_Calculation_Z!U59</f>
        <v>#DIV/0!</v>
      </c>
      <c r="M53" s="96" t="e">
        <f>Atlantic_Scenario_Calculation_Z!V59</f>
        <v>#DIV/0!</v>
      </c>
    </row>
    <row r="54" spans="2:13" ht="14.25" x14ac:dyDescent="0.2">
      <c r="B54" s="95" t="s">
        <v>52</v>
      </c>
      <c r="C54" s="95" t="s">
        <v>19</v>
      </c>
      <c r="D54" s="95">
        <v>3</v>
      </c>
      <c r="E54" s="95" t="str">
        <f t="shared" si="0"/>
        <v>Zineb</v>
      </c>
      <c r="F54" s="96" t="e">
        <f>Atlantic_Scenario_Calculation_Z!K60</f>
        <v>#DIV/0!</v>
      </c>
      <c r="G54" s="96" t="e">
        <f>Atlantic_Scenario_Calculation_Z!L60</f>
        <v>#DIV/0!</v>
      </c>
      <c r="H54" s="96" t="e">
        <f>Atlantic_Scenario_Calculation_Z!M60</f>
        <v>#DIV/0!</v>
      </c>
      <c r="I54" s="96" t="e">
        <f>Atlantic_Scenario_Calculation_Z!N60</f>
        <v>#DIV/0!</v>
      </c>
      <c r="J54" s="96" t="e">
        <f>Atlantic_Scenario_Calculation_Z!S60</f>
        <v>#DIV/0!</v>
      </c>
      <c r="K54" s="96" t="e">
        <f>Atlantic_Scenario_Calculation_Z!T60</f>
        <v>#DIV/0!</v>
      </c>
      <c r="L54" s="96" t="e">
        <f>Atlantic_Scenario_Calculation_Z!U60</f>
        <v>#DIV/0!</v>
      </c>
      <c r="M54" s="96" t="e">
        <f>Atlantic_Scenario_Calculation_Z!V60</f>
        <v>#DIV/0!</v>
      </c>
    </row>
    <row r="55" spans="2:13" ht="14.25" x14ac:dyDescent="0.2">
      <c r="B55" s="95" t="s">
        <v>53</v>
      </c>
      <c r="C55" s="95" t="s">
        <v>19</v>
      </c>
      <c r="D55" s="95">
        <v>6</v>
      </c>
      <c r="E55" s="95" t="str">
        <f t="shared" si="0"/>
        <v>Zineb</v>
      </c>
      <c r="F55" s="96" t="e">
        <f>Atlantic_Scenario_Calculation_Z!K61</f>
        <v>#DIV/0!</v>
      </c>
      <c r="G55" s="96" t="e">
        <f>Atlantic_Scenario_Calculation_Z!L61</f>
        <v>#DIV/0!</v>
      </c>
      <c r="H55" s="96" t="e">
        <f>Atlantic_Scenario_Calculation_Z!M61</f>
        <v>#DIV/0!</v>
      </c>
      <c r="I55" s="96" t="e">
        <f>Atlantic_Scenario_Calculation_Z!N61</f>
        <v>#DIV/0!</v>
      </c>
      <c r="J55" s="96" t="e">
        <f>Atlantic_Scenario_Calculation_Z!S61</f>
        <v>#DIV/0!</v>
      </c>
      <c r="K55" s="96" t="e">
        <f>Atlantic_Scenario_Calculation_Z!T61</f>
        <v>#DIV/0!</v>
      </c>
      <c r="L55" s="96" t="e">
        <f>Atlantic_Scenario_Calculation_Z!U61</f>
        <v>#DIV/0!</v>
      </c>
      <c r="M55" s="96" t="e">
        <f>Atlantic_Scenario_Calculation_Z!V61</f>
        <v>#DIV/0!</v>
      </c>
    </row>
    <row r="56" spans="2:13" ht="14.25" x14ac:dyDescent="0.2">
      <c r="B56" s="95" t="s">
        <v>54</v>
      </c>
      <c r="C56" s="95" t="s">
        <v>19</v>
      </c>
      <c r="D56" s="95">
        <v>1</v>
      </c>
      <c r="E56" s="95" t="str">
        <f t="shared" si="0"/>
        <v>Zineb</v>
      </c>
      <c r="F56" s="96" t="e">
        <f>Atlantic_Scenario_Calculation_Z!K62</f>
        <v>#DIV/0!</v>
      </c>
      <c r="G56" s="96" t="e">
        <f>Atlantic_Scenario_Calculation_Z!L62</f>
        <v>#DIV/0!</v>
      </c>
      <c r="H56" s="96" t="e">
        <f>Atlantic_Scenario_Calculation_Z!M62</f>
        <v>#DIV/0!</v>
      </c>
      <c r="I56" s="96" t="e">
        <f>Atlantic_Scenario_Calculation_Z!N62</f>
        <v>#DIV/0!</v>
      </c>
      <c r="J56" s="96" t="e">
        <f>Atlantic_Scenario_Calculation_Z!S62</f>
        <v>#DIV/0!</v>
      </c>
      <c r="K56" s="96" t="e">
        <f>Atlantic_Scenario_Calculation_Z!T62</f>
        <v>#DIV/0!</v>
      </c>
      <c r="L56" s="96" t="e">
        <f>Atlantic_Scenario_Calculation_Z!U62</f>
        <v>#DIV/0!</v>
      </c>
      <c r="M56" s="96" t="e">
        <f>Atlantic_Scenario_Calculation_Z!V62</f>
        <v>#DIV/0!</v>
      </c>
    </row>
    <row r="57" spans="2:13" ht="14.25" x14ac:dyDescent="0.2">
      <c r="B57" s="95" t="s">
        <v>55</v>
      </c>
      <c r="C57" s="95" t="s">
        <v>19</v>
      </c>
      <c r="D57" s="95">
        <v>9</v>
      </c>
      <c r="E57" s="95" t="str">
        <f t="shared" si="0"/>
        <v>Zineb</v>
      </c>
      <c r="F57" s="96" t="e">
        <f>Atlantic_Scenario_Calculation_Z!K63</f>
        <v>#DIV/0!</v>
      </c>
      <c r="G57" s="96" t="e">
        <f>Atlantic_Scenario_Calculation_Z!L63</f>
        <v>#DIV/0!</v>
      </c>
      <c r="H57" s="96" t="e">
        <f>Atlantic_Scenario_Calculation_Z!M63</f>
        <v>#DIV/0!</v>
      </c>
      <c r="I57" s="96" t="e">
        <f>Atlantic_Scenario_Calculation_Z!N63</f>
        <v>#DIV/0!</v>
      </c>
      <c r="J57" s="96" t="e">
        <f>Atlantic_Scenario_Calculation_Z!S63</f>
        <v>#DIV/0!</v>
      </c>
      <c r="K57" s="96" t="e">
        <f>Atlantic_Scenario_Calculation_Z!T63</f>
        <v>#DIV/0!</v>
      </c>
      <c r="L57" s="96" t="e">
        <f>Atlantic_Scenario_Calculation_Z!U63</f>
        <v>#DIV/0!</v>
      </c>
      <c r="M57" s="96" t="e">
        <f>Atlantic_Scenario_Calculation_Z!V63</f>
        <v>#DIV/0!</v>
      </c>
    </row>
    <row r="58" spans="2:13" ht="14.25" x14ac:dyDescent="0.2">
      <c r="B58" s="95" t="s">
        <v>56</v>
      </c>
      <c r="C58" s="95" t="s">
        <v>20</v>
      </c>
      <c r="D58" s="95">
        <v>1</v>
      </c>
      <c r="E58" s="95" t="str">
        <f t="shared" si="0"/>
        <v>Zineb</v>
      </c>
      <c r="F58" s="96" t="e">
        <f>Atlantic_Scenario_Calculation_Z!K64</f>
        <v>#DIV/0!</v>
      </c>
      <c r="G58" s="96" t="e">
        <f>Atlantic_Scenario_Calculation_Z!L64</f>
        <v>#DIV/0!</v>
      </c>
      <c r="H58" s="96" t="e">
        <f>Atlantic_Scenario_Calculation_Z!M64</f>
        <v>#DIV/0!</v>
      </c>
      <c r="I58" s="96" t="e">
        <f>Atlantic_Scenario_Calculation_Z!N64</f>
        <v>#DIV/0!</v>
      </c>
      <c r="J58" s="96" t="e">
        <f>Atlantic_Scenario_Calculation_Z!S64</f>
        <v>#DIV/0!</v>
      </c>
      <c r="K58" s="96" t="e">
        <f>Atlantic_Scenario_Calculation_Z!T64</f>
        <v>#DIV/0!</v>
      </c>
      <c r="L58" s="96" t="e">
        <f>Atlantic_Scenario_Calculation_Z!U64</f>
        <v>#DIV/0!</v>
      </c>
      <c r="M58" s="96" t="e">
        <f>Atlantic_Scenario_Calculation_Z!V64</f>
        <v>#DIV/0!</v>
      </c>
    </row>
    <row r="59" spans="2:13" ht="14.25" x14ac:dyDescent="0.2">
      <c r="B59" s="95" t="s">
        <v>57</v>
      </c>
      <c r="C59" s="95" t="s">
        <v>20</v>
      </c>
      <c r="D59" s="95">
        <v>2</v>
      </c>
      <c r="E59" s="95" t="str">
        <f t="shared" si="0"/>
        <v>Zineb</v>
      </c>
      <c r="F59" s="96" t="e">
        <f>Atlantic_Scenario_Calculation_Z!K65</f>
        <v>#DIV/0!</v>
      </c>
      <c r="G59" s="96" t="e">
        <f>Atlantic_Scenario_Calculation_Z!L65</f>
        <v>#DIV/0!</v>
      </c>
      <c r="H59" s="96" t="e">
        <f>Atlantic_Scenario_Calculation_Z!M65</f>
        <v>#DIV/0!</v>
      </c>
      <c r="I59" s="96" t="e">
        <f>Atlantic_Scenario_Calculation_Z!N65</f>
        <v>#DIV/0!</v>
      </c>
      <c r="J59" s="96" t="e">
        <f>Atlantic_Scenario_Calculation_Z!S65</f>
        <v>#DIV/0!</v>
      </c>
      <c r="K59" s="96" t="e">
        <f>Atlantic_Scenario_Calculation_Z!T65</f>
        <v>#DIV/0!</v>
      </c>
      <c r="L59" s="96" t="e">
        <f>Atlantic_Scenario_Calculation_Z!U65</f>
        <v>#DIV/0!</v>
      </c>
      <c r="M59" s="96" t="e">
        <f>Atlantic_Scenario_Calculation_Z!V65</f>
        <v>#DIV/0!</v>
      </c>
    </row>
    <row r="60" spans="2:13" ht="14.25" x14ac:dyDescent="0.2">
      <c r="B60" s="95" t="s">
        <v>58</v>
      </c>
      <c r="C60" s="95" t="s">
        <v>20</v>
      </c>
      <c r="D60" s="95">
        <v>6</v>
      </c>
      <c r="E60" s="95" t="str">
        <f t="shared" si="0"/>
        <v>Zineb</v>
      </c>
      <c r="F60" s="96" t="e">
        <f>Atlantic_Scenario_Calculation_Z!K66</f>
        <v>#DIV/0!</v>
      </c>
      <c r="G60" s="96" t="e">
        <f>Atlantic_Scenario_Calculation_Z!L66</f>
        <v>#DIV/0!</v>
      </c>
      <c r="H60" s="96" t="e">
        <f>Atlantic_Scenario_Calculation_Z!M66</f>
        <v>#DIV/0!</v>
      </c>
      <c r="I60" s="96" t="e">
        <f>Atlantic_Scenario_Calculation_Z!N66</f>
        <v>#DIV/0!</v>
      </c>
      <c r="J60" s="96" t="e">
        <f>Atlantic_Scenario_Calculation_Z!S66</f>
        <v>#DIV/0!</v>
      </c>
      <c r="K60" s="96" t="e">
        <f>Atlantic_Scenario_Calculation_Z!T66</f>
        <v>#DIV/0!</v>
      </c>
      <c r="L60" s="96" t="e">
        <f>Atlantic_Scenario_Calculation_Z!U66</f>
        <v>#DIV/0!</v>
      </c>
      <c r="M60" s="96" t="e">
        <f>Atlantic_Scenario_Calculation_Z!V66</f>
        <v>#DIV/0!</v>
      </c>
    </row>
    <row r="61" spans="2:13" x14ac:dyDescent="0.2">
      <c r="B61" s="189" t="s">
        <v>269</v>
      </c>
      <c r="C61" s="189"/>
      <c r="D61" s="189"/>
      <c r="E61" s="189"/>
      <c r="F61" s="97" t="e">
        <f>Atlantic_Scenario_Calculation_Z!K69</f>
        <v>#DIV/0!</v>
      </c>
      <c r="G61" s="97" t="e">
        <f>Atlantic_Scenario_Calculation_Z!L69</f>
        <v>#DIV/0!</v>
      </c>
      <c r="H61" s="97" t="e">
        <f>Atlantic_Scenario_Calculation_Z!M69</f>
        <v>#DIV/0!</v>
      </c>
      <c r="I61" s="97" t="e">
        <f>Atlantic_Scenario_Calculation_Z!N69</f>
        <v>#DIV/0!</v>
      </c>
      <c r="J61" s="98" t="e">
        <f>Atlantic_Scenario_Calculation_Z!S69</f>
        <v>#DIV/0!</v>
      </c>
      <c r="K61" s="98" t="e">
        <f>Atlantic_Scenario_Calculation_Z!T69</f>
        <v>#DIV/0!</v>
      </c>
      <c r="L61" s="98" t="e">
        <f>Atlantic_Scenario_Calculation_Z!U69</f>
        <v>#DIV/0!</v>
      </c>
      <c r="M61" s="98" t="e">
        <f>Atlantic_Scenario_Calculation_Z!V69</f>
        <v>#DIV/0!</v>
      </c>
    </row>
    <row r="62" spans="2:13" x14ac:dyDescent="0.2">
      <c r="B62" s="189" t="s">
        <v>120</v>
      </c>
      <c r="C62" s="189"/>
      <c r="D62" s="189"/>
      <c r="E62" s="189"/>
      <c r="F62" s="97" t="e">
        <f>Atlantic_Scenario_Calculation_Z!K67</f>
        <v>#DIV/0!</v>
      </c>
      <c r="G62" s="97" t="e">
        <f>Atlantic_Scenario_Calculation_Z!L67</f>
        <v>#DIV/0!</v>
      </c>
      <c r="H62" s="97" t="e">
        <f>Atlantic_Scenario_Calculation_Z!M67</f>
        <v>#DIV/0!</v>
      </c>
      <c r="I62" s="97" t="e">
        <f>Atlantic_Scenario_Calculation_Z!N67</f>
        <v>#DIV/0!</v>
      </c>
      <c r="J62" s="98" t="e">
        <f>Atlantic_Scenario_Calculation_Z!S67</f>
        <v>#DIV/0!</v>
      </c>
      <c r="K62" s="98" t="e">
        <f>Atlantic_Scenario_Calculation_Z!T67</f>
        <v>#DIV/0!</v>
      </c>
      <c r="L62" s="98" t="e">
        <f>Atlantic_Scenario_Calculation_Z!U67</f>
        <v>#DIV/0!</v>
      </c>
      <c r="M62" s="98" t="e">
        <f>Atlantic_Scenario_Calculation_Z!V67</f>
        <v>#DIV/0!</v>
      </c>
    </row>
    <row r="63" spans="2:13" x14ac:dyDescent="0.2">
      <c r="B63" s="189" t="s">
        <v>121</v>
      </c>
      <c r="C63" s="189"/>
      <c r="D63" s="189"/>
      <c r="E63" s="189"/>
      <c r="F63" s="97" t="e">
        <f>Atlantic_Scenario_Calculation_Z!K68</f>
        <v>#DIV/0!</v>
      </c>
      <c r="G63" s="97" t="e">
        <f>Atlantic_Scenario_Calculation_Z!L68</f>
        <v>#DIV/0!</v>
      </c>
      <c r="H63" s="97" t="e">
        <f>Atlantic_Scenario_Calculation_Z!M68</f>
        <v>#DIV/0!</v>
      </c>
      <c r="I63" s="97" t="e">
        <f>Atlantic_Scenario_Calculation_Z!N68</f>
        <v>#DIV/0!</v>
      </c>
      <c r="J63" s="98" t="e">
        <f>Atlantic_Scenario_Calculation_Z!S68</f>
        <v>#DIV/0!</v>
      </c>
      <c r="K63" s="98" t="e">
        <f>Atlantic_Scenario_Calculation_Z!T68</f>
        <v>#DIV/0!</v>
      </c>
      <c r="L63" s="98" t="e">
        <f>Atlantic_Scenario_Calculation_Z!U68</f>
        <v>#DIV/0!</v>
      </c>
      <c r="M63" s="98" t="e">
        <f>Atlantic_Scenario_Calculation_Z!V68</f>
        <v>#DIV/0!</v>
      </c>
    </row>
    <row r="64" spans="2:13" x14ac:dyDescent="0.2">
      <c r="B64"/>
      <c r="C64"/>
      <c r="D64"/>
      <c r="E64"/>
      <c r="F64"/>
      <c r="G64"/>
      <c r="H64"/>
      <c r="I64"/>
      <c r="J64"/>
      <c r="K64"/>
      <c r="L64"/>
      <c r="M64"/>
    </row>
    <row r="65" spans="2:15" x14ac:dyDescent="0.2">
      <c r="B65" s="84"/>
      <c r="C65" s="84"/>
      <c r="D65" s="84"/>
      <c r="E65" s="85"/>
      <c r="F65" s="86"/>
      <c r="G65" s="86"/>
      <c r="H65" s="86"/>
      <c r="I65" s="86"/>
      <c r="J65" s="84"/>
      <c r="K65" s="84"/>
      <c r="L65" s="84"/>
      <c r="M65" s="84"/>
      <c r="N65" s="20"/>
      <c r="O65" s="20"/>
    </row>
    <row r="66" spans="2:15" x14ac:dyDescent="0.2">
      <c r="B66" s="84"/>
      <c r="C66" s="84"/>
      <c r="D66" s="84"/>
      <c r="E66" s="85"/>
      <c r="F66" s="86"/>
      <c r="G66" s="86"/>
      <c r="H66" s="86"/>
      <c r="I66" s="86"/>
      <c r="J66" s="84"/>
      <c r="K66" s="84"/>
      <c r="L66" s="84"/>
      <c r="M66" s="84"/>
      <c r="N66" s="20"/>
      <c r="O66" s="20"/>
    </row>
    <row r="67" spans="2:15" x14ac:dyDescent="0.2">
      <c r="B67" s="84"/>
      <c r="C67" s="84"/>
      <c r="D67" s="84"/>
      <c r="E67" s="85"/>
      <c r="F67" s="86"/>
      <c r="G67" s="86"/>
      <c r="H67" s="86"/>
      <c r="I67" s="86"/>
      <c r="J67" s="84"/>
      <c r="K67" s="84"/>
      <c r="L67" s="84"/>
      <c r="M67" s="84"/>
      <c r="N67" s="20"/>
      <c r="O67" s="20"/>
    </row>
    <row r="68" spans="2:15" x14ac:dyDescent="0.2">
      <c r="B68" s="84"/>
      <c r="C68" s="84"/>
      <c r="D68" s="84"/>
      <c r="E68" s="85"/>
      <c r="F68" s="86"/>
      <c r="G68" s="86"/>
      <c r="H68" s="86"/>
      <c r="I68" s="86"/>
      <c r="J68" s="84"/>
      <c r="K68" s="84"/>
      <c r="L68" s="84"/>
      <c r="M68" s="84"/>
      <c r="N68" s="20"/>
      <c r="O68" s="20"/>
    </row>
    <row r="69" spans="2:15" x14ac:dyDescent="0.2">
      <c r="B69" s="84"/>
      <c r="C69" s="84"/>
      <c r="D69" s="84"/>
      <c r="E69" s="85"/>
      <c r="F69" s="86"/>
      <c r="G69" s="86"/>
      <c r="H69" s="86"/>
      <c r="I69" s="86"/>
      <c r="J69" s="84"/>
      <c r="K69" s="84"/>
      <c r="L69" s="84"/>
      <c r="M69" s="84"/>
      <c r="N69" s="20"/>
      <c r="O69" s="20"/>
    </row>
    <row r="70" spans="2:15" x14ac:dyDescent="0.2">
      <c r="B70" s="84"/>
      <c r="C70" s="84"/>
      <c r="D70" s="84"/>
      <c r="E70" s="85"/>
      <c r="F70" s="86"/>
      <c r="G70" s="86"/>
      <c r="H70" s="86"/>
      <c r="I70" s="86"/>
      <c r="J70" s="84"/>
      <c r="K70" s="84"/>
      <c r="L70" s="84"/>
      <c r="M70" s="84"/>
      <c r="N70" s="20"/>
      <c r="O70" s="20"/>
    </row>
    <row r="71" spans="2:15" x14ac:dyDescent="0.2">
      <c r="B71" s="84"/>
      <c r="C71" s="84"/>
      <c r="D71" s="84"/>
      <c r="E71" s="85"/>
      <c r="F71" s="86"/>
      <c r="G71" s="86"/>
      <c r="H71" s="86"/>
      <c r="I71" s="86"/>
      <c r="J71" s="84"/>
      <c r="K71" s="84"/>
      <c r="L71" s="84"/>
      <c r="M71" s="84"/>
      <c r="N71" s="20"/>
      <c r="O71" s="20"/>
    </row>
    <row r="72" spans="2:15" x14ac:dyDescent="0.2">
      <c r="B72" s="84"/>
      <c r="C72" s="84"/>
      <c r="D72" s="84"/>
      <c r="E72" s="85"/>
      <c r="F72" s="86"/>
      <c r="G72" s="86"/>
      <c r="H72" s="86"/>
      <c r="I72" s="86"/>
      <c r="J72" s="84"/>
      <c r="K72" s="84"/>
      <c r="L72" s="84"/>
      <c r="M72" s="84"/>
      <c r="N72" s="20"/>
      <c r="O72" s="20"/>
    </row>
    <row r="73" spans="2:15" x14ac:dyDescent="0.2">
      <c r="B73" s="84"/>
      <c r="C73" s="84"/>
      <c r="D73" s="84"/>
      <c r="E73" s="85"/>
      <c r="F73" s="86"/>
      <c r="G73" s="86"/>
      <c r="H73" s="86"/>
      <c r="I73" s="86"/>
      <c r="J73" s="84"/>
      <c r="K73" s="84"/>
      <c r="L73" s="84"/>
      <c r="M73" s="84"/>
      <c r="N73" s="20"/>
      <c r="O73" s="20"/>
    </row>
    <row r="74" spans="2:15" x14ac:dyDescent="0.2">
      <c r="B74" s="84"/>
      <c r="C74" s="84"/>
      <c r="D74" s="84"/>
      <c r="E74" s="85"/>
      <c r="F74" s="86"/>
      <c r="G74" s="86"/>
      <c r="H74" s="86"/>
      <c r="I74" s="86"/>
      <c r="J74" s="84"/>
      <c r="K74" s="84"/>
      <c r="L74" s="84"/>
      <c r="M74" s="84"/>
      <c r="N74" s="20"/>
      <c r="O74" s="20"/>
    </row>
    <row r="75" spans="2:15" x14ac:dyDescent="0.2">
      <c r="B75" s="84"/>
      <c r="C75" s="84"/>
      <c r="D75" s="84"/>
      <c r="E75" s="85"/>
      <c r="F75" s="86"/>
      <c r="G75" s="86"/>
      <c r="H75" s="86"/>
      <c r="I75" s="86"/>
      <c r="J75" s="84"/>
      <c r="K75" s="84"/>
      <c r="L75" s="84"/>
      <c r="M75" s="84"/>
      <c r="N75" s="20"/>
      <c r="O75" s="20"/>
    </row>
    <row r="76" spans="2:15" x14ac:dyDescent="0.2">
      <c r="B76" s="84"/>
      <c r="C76" s="84"/>
      <c r="D76" s="84"/>
      <c r="E76" s="85"/>
      <c r="F76" s="86"/>
      <c r="G76" s="86"/>
      <c r="H76" s="86"/>
      <c r="I76" s="86"/>
      <c r="J76" s="84"/>
      <c r="K76" s="84"/>
      <c r="L76" s="84"/>
      <c r="M76" s="84"/>
      <c r="N76" s="20"/>
      <c r="O76" s="20"/>
    </row>
    <row r="77" spans="2:15" x14ac:dyDescent="0.2">
      <c r="B77" s="84"/>
      <c r="C77" s="84"/>
      <c r="D77" s="84"/>
      <c r="E77" s="85"/>
      <c r="F77" s="86"/>
      <c r="G77" s="86"/>
      <c r="H77" s="86"/>
      <c r="I77" s="86"/>
      <c r="J77" s="84"/>
      <c r="K77" s="84"/>
      <c r="L77" s="84"/>
      <c r="M77" s="84"/>
      <c r="N77" s="20"/>
      <c r="O77" s="20"/>
    </row>
    <row r="78" spans="2:15" x14ac:dyDescent="0.2">
      <c r="B78" s="84"/>
      <c r="C78" s="84"/>
      <c r="D78" s="84"/>
      <c r="E78" s="85"/>
      <c r="F78" s="86"/>
      <c r="G78" s="86"/>
      <c r="H78" s="86"/>
      <c r="I78" s="86"/>
      <c r="J78" s="84"/>
      <c r="K78" s="84"/>
      <c r="L78" s="84"/>
      <c r="M78" s="84"/>
      <c r="N78" s="20"/>
      <c r="O78" s="20"/>
    </row>
    <row r="79" spans="2:15" x14ac:dyDescent="0.2">
      <c r="B79" s="84"/>
      <c r="C79" s="84"/>
      <c r="D79" s="84"/>
      <c r="E79" s="85"/>
      <c r="F79" s="86"/>
      <c r="G79" s="86"/>
      <c r="H79" s="86"/>
      <c r="I79" s="86"/>
      <c r="J79" s="84"/>
      <c r="K79" s="84"/>
      <c r="L79" s="84"/>
      <c r="M79" s="84"/>
      <c r="N79" s="20"/>
      <c r="O79" s="20"/>
    </row>
    <row r="80" spans="2:15" x14ac:dyDescent="0.2">
      <c r="B80" s="20"/>
      <c r="C80" s="20"/>
      <c r="D80" s="20"/>
      <c r="E80" s="20"/>
      <c r="F80" s="20"/>
      <c r="G80" s="20"/>
      <c r="H80" s="20"/>
      <c r="I80" s="20"/>
      <c r="J80" s="20"/>
      <c r="K80" s="20"/>
      <c r="L80" s="20"/>
      <c r="M80" s="20"/>
      <c r="N80" s="20"/>
      <c r="O80" s="20"/>
    </row>
    <row r="81" spans="2:15" x14ac:dyDescent="0.2">
      <c r="B81" s="20"/>
      <c r="C81" s="20"/>
      <c r="D81" s="20"/>
      <c r="E81" s="20"/>
      <c r="F81" s="20"/>
      <c r="G81" s="20"/>
      <c r="H81" s="20"/>
      <c r="I81" s="20"/>
      <c r="J81" s="20"/>
      <c r="K81" s="20"/>
      <c r="L81" s="20"/>
      <c r="M81" s="20"/>
      <c r="N81" s="20"/>
      <c r="O81" s="20"/>
    </row>
  </sheetData>
  <mergeCells count="12">
    <mergeCell ref="B4:M4"/>
    <mergeCell ref="B2:M2"/>
    <mergeCell ref="B12:M12"/>
    <mergeCell ref="B63:E63"/>
    <mergeCell ref="C13:D13"/>
    <mergeCell ref="B61:E61"/>
    <mergeCell ref="B62:E62"/>
    <mergeCell ref="B10:F10"/>
    <mergeCell ref="B9:F9"/>
    <mergeCell ref="B8:F8"/>
    <mergeCell ref="B7:F7"/>
    <mergeCell ref="B6:G6"/>
  </mergeCells>
  <conditionalFormatting sqref="J14:M63">
    <cfRule type="cellIs" dxfId="27" priority="1" operator="lessThan">
      <formula>1</formula>
    </cfRule>
    <cfRule type="cellIs" dxfId="26" priority="2" operator="greaterThan">
      <formula>1</formula>
    </cfRule>
    <cfRule type="cellIs" dxfId="25" priority="3" operator="equal">
      <formula>1</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B2:N62"/>
  <sheetViews>
    <sheetView zoomScale="70" zoomScaleNormal="70" workbookViewId="0"/>
  </sheetViews>
  <sheetFormatPr defaultRowHeight="12.75" x14ac:dyDescent="0.2"/>
  <cols>
    <col min="1" max="1" width="9" style="1"/>
    <col min="2" max="2" width="24.625" style="1" bestFit="1" customWidth="1"/>
    <col min="3" max="3" width="3.875" style="1" bestFit="1" customWidth="1"/>
    <col min="4" max="4" width="3.625" style="1" bestFit="1" customWidth="1"/>
    <col min="5" max="5" width="22.25" style="1" customWidth="1"/>
    <col min="6" max="6" width="10.75" style="1" customWidth="1"/>
    <col min="7" max="7" width="12.75" style="1" customWidth="1"/>
    <col min="8" max="8" width="12.375" style="1" customWidth="1"/>
    <col min="9" max="9" width="11.75" style="1" customWidth="1"/>
    <col min="10" max="10" width="10.625" style="1" bestFit="1" customWidth="1"/>
    <col min="11" max="11" width="10.5" style="1" customWidth="1"/>
    <col min="12" max="12" width="10.125" style="1" customWidth="1"/>
    <col min="13" max="13" width="10.375" style="1" customWidth="1"/>
    <col min="14" max="16384" width="9" style="1"/>
  </cols>
  <sheetData>
    <row r="2" spans="2:14" ht="18" x14ac:dyDescent="0.25">
      <c r="B2" s="168" t="s">
        <v>302</v>
      </c>
      <c r="C2" s="168"/>
      <c r="D2" s="168"/>
      <c r="E2" s="168"/>
      <c r="F2" s="168"/>
      <c r="G2" s="168"/>
      <c r="H2" s="168"/>
      <c r="I2" s="168"/>
      <c r="J2" s="168"/>
      <c r="K2" s="168"/>
      <c r="L2" s="168"/>
      <c r="M2" s="168"/>
      <c r="N2" s="127"/>
    </row>
    <row r="4" spans="2:14" ht="21" customHeight="1" thickBot="1" x14ac:dyDescent="0.35">
      <c r="B4" s="188" t="s">
        <v>297</v>
      </c>
      <c r="C4" s="188"/>
      <c r="D4" s="188"/>
      <c r="E4" s="188"/>
      <c r="F4" s="188"/>
      <c r="G4" s="188"/>
      <c r="H4" s="188"/>
      <c r="I4" s="188"/>
      <c r="J4" s="188"/>
      <c r="K4" s="188"/>
      <c r="L4" s="188"/>
      <c r="M4" s="188"/>
      <c r="N4" s="127"/>
    </row>
    <row r="5" spans="2:14" ht="13.5" thickTop="1" x14ac:dyDescent="0.2"/>
    <row r="6" spans="2:14" ht="15" x14ac:dyDescent="0.2">
      <c r="B6" s="186" t="s">
        <v>278</v>
      </c>
      <c r="C6" s="186"/>
      <c r="D6" s="186"/>
      <c r="E6" s="186"/>
      <c r="F6" s="186"/>
      <c r="G6" s="186"/>
    </row>
    <row r="7" spans="2:14" ht="14.25" x14ac:dyDescent="0.2">
      <c r="B7" s="191" t="s">
        <v>245</v>
      </c>
      <c r="C7" s="191"/>
      <c r="D7" s="191"/>
      <c r="E7" s="191"/>
      <c r="F7" s="191"/>
      <c r="G7" s="50">
        <f>PNEC_Aquatic_Inside_Z</f>
        <v>2.1899999999999999E-2</v>
      </c>
    </row>
    <row r="8" spans="2:14" ht="14.25" x14ac:dyDescent="0.2">
      <c r="B8" s="191" t="s">
        <v>246</v>
      </c>
      <c r="C8" s="191"/>
      <c r="D8" s="191"/>
      <c r="E8" s="191"/>
      <c r="F8" s="191"/>
      <c r="G8" s="50">
        <f>PNEC_Sediment_Inside_Z</f>
        <v>4.5500000000000002E-3</v>
      </c>
    </row>
    <row r="9" spans="2:14" ht="14.25" x14ac:dyDescent="0.2">
      <c r="B9" s="191" t="s">
        <v>247</v>
      </c>
      <c r="C9" s="191"/>
      <c r="D9" s="191"/>
      <c r="E9" s="191"/>
      <c r="F9" s="191"/>
      <c r="G9" s="50">
        <f>PNEC_Aquatic_Surrounding_Z</f>
        <v>2.1899999999999999E-2</v>
      </c>
    </row>
    <row r="10" spans="2:14" ht="14.25" x14ac:dyDescent="0.2">
      <c r="B10" s="190" t="s">
        <v>270</v>
      </c>
      <c r="C10" s="191"/>
      <c r="D10" s="191"/>
      <c r="E10" s="191"/>
      <c r="F10" s="191"/>
      <c r="G10" s="50">
        <f>PNEC_Sediment_Surrounding_Z</f>
        <v>4.5500000000000002E-3</v>
      </c>
    </row>
    <row r="11" spans="2:14" ht="13.5" thickBot="1" x14ac:dyDescent="0.25"/>
    <row r="12" spans="2:14" ht="15.75" thickBot="1" x14ac:dyDescent="0.25">
      <c r="B12" s="192" t="s">
        <v>172</v>
      </c>
      <c r="C12" s="193"/>
      <c r="D12" s="193"/>
      <c r="E12" s="193"/>
      <c r="F12" s="193"/>
      <c r="G12" s="193"/>
      <c r="H12" s="193"/>
      <c r="I12" s="193"/>
      <c r="J12" s="193"/>
      <c r="K12" s="193"/>
      <c r="L12" s="193"/>
      <c r="M12" s="193"/>
    </row>
    <row r="13" spans="2:14" ht="99.75" x14ac:dyDescent="0.2">
      <c r="B13" s="18" t="s">
        <v>10</v>
      </c>
      <c r="C13" s="187" t="s">
        <v>11</v>
      </c>
      <c r="D13" s="187"/>
      <c r="E13" s="18" t="s">
        <v>12</v>
      </c>
      <c r="F13" s="16" t="s">
        <v>244</v>
      </c>
      <c r="G13" s="16" t="s">
        <v>334</v>
      </c>
      <c r="H13" s="16" t="s">
        <v>335</v>
      </c>
      <c r="I13" s="16" t="s">
        <v>336</v>
      </c>
      <c r="J13" s="16" t="s">
        <v>170</v>
      </c>
      <c r="K13" s="16" t="s">
        <v>337</v>
      </c>
      <c r="L13" s="16" t="s">
        <v>338</v>
      </c>
      <c r="M13" s="16" t="s">
        <v>339</v>
      </c>
    </row>
    <row r="14" spans="2:14" ht="14.25" x14ac:dyDescent="0.2">
      <c r="B14" s="95" t="s">
        <v>74</v>
      </c>
      <c r="C14" s="95" t="s">
        <v>59</v>
      </c>
      <c r="D14" s="95">
        <v>1</v>
      </c>
      <c r="E14" s="95" t="str">
        <f t="shared" ref="E14:E59" si="0">Compound_Name_Z</f>
        <v>Zineb</v>
      </c>
      <c r="F14" s="96" t="e">
        <f>Med_Scenario_Calculations_Z!K20</f>
        <v>#DIV/0!</v>
      </c>
      <c r="G14" s="96" t="e">
        <f>Med_Scenario_Calculations_Z!L20</f>
        <v>#DIV/0!</v>
      </c>
      <c r="H14" s="96" t="e">
        <f>Med_Scenario_Calculations_Z!M20</f>
        <v>#DIV/0!</v>
      </c>
      <c r="I14" s="96" t="e">
        <f>Med_Scenario_Calculations_Z!N20</f>
        <v>#DIV/0!</v>
      </c>
      <c r="J14" s="96" t="e">
        <f>Med_Scenario_Calculations_Z!S20</f>
        <v>#DIV/0!</v>
      </c>
      <c r="K14" s="96" t="e">
        <f>Med_Scenario_Calculations_Z!T20</f>
        <v>#DIV/0!</v>
      </c>
      <c r="L14" s="96" t="e">
        <f>Med_Scenario_Calculations_Z!U20</f>
        <v>#DIV/0!</v>
      </c>
      <c r="M14" s="96" t="e">
        <f>Med_Scenario_Calculations_Z!V20</f>
        <v>#DIV/0!</v>
      </c>
    </row>
    <row r="15" spans="2:14" ht="14.25" x14ac:dyDescent="0.2">
      <c r="B15" s="95" t="s">
        <v>75</v>
      </c>
      <c r="C15" s="95" t="s">
        <v>59</v>
      </c>
      <c r="D15" s="95">
        <v>2</v>
      </c>
      <c r="E15" s="95" t="str">
        <f t="shared" si="0"/>
        <v>Zineb</v>
      </c>
      <c r="F15" s="96" t="e">
        <f>Med_Scenario_Calculations_Z!K21</f>
        <v>#DIV/0!</v>
      </c>
      <c r="G15" s="96" t="e">
        <f>Med_Scenario_Calculations_Z!L21</f>
        <v>#DIV/0!</v>
      </c>
      <c r="H15" s="96" t="e">
        <f>Med_Scenario_Calculations_Z!M21</f>
        <v>#DIV/0!</v>
      </c>
      <c r="I15" s="96" t="e">
        <f>Med_Scenario_Calculations_Z!N21</f>
        <v>#DIV/0!</v>
      </c>
      <c r="J15" s="96" t="e">
        <f>Med_Scenario_Calculations_Z!S21</f>
        <v>#DIV/0!</v>
      </c>
      <c r="K15" s="96" t="e">
        <f>Med_Scenario_Calculations_Z!T21</f>
        <v>#DIV/0!</v>
      </c>
      <c r="L15" s="96" t="e">
        <f>Med_Scenario_Calculations_Z!U21</f>
        <v>#DIV/0!</v>
      </c>
      <c r="M15" s="96" t="e">
        <f>Med_Scenario_Calculations_Z!V21</f>
        <v>#DIV/0!</v>
      </c>
    </row>
    <row r="16" spans="2:14" ht="14.25" x14ac:dyDescent="0.2">
      <c r="B16" s="95" t="s">
        <v>76</v>
      </c>
      <c r="C16" s="95" t="s">
        <v>59</v>
      </c>
      <c r="D16" s="95">
        <v>3</v>
      </c>
      <c r="E16" s="95" t="str">
        <f t="shared" si="0"/>
        <v>Zineb</v>
      </c>
      <c r="F16" s="96" t="e">
        <f>Med_Scenario_Calculations_Z!K22</f>
        <v>#DIV/0!</v>
      </c>
      <c r="G16" s="96" t="e">
        <f>Med_Scenario_Calculations_Z!L22</f>
        <v>#DIV/0!</v>
      </c>
      <c r="H16" s="96" t="e">
        <f>Med_Scenario_Calculations_Z!M22</f>
        <v>#DIV/0!</v>
      </c>
      <c r="I16" s="96" t="e">
        <f>Med_Scenario_Calculations_Z!N22</f>
        <v>#DIV/0!</v>
      </c>
      <c r="J16" s="96" t="e">
        <f>Med_Scenario_Calculations_Z!S22</f>
        <v>#DIV/0!</v>
      </c>
      <c r="K16" s="96" t="e">
        <f>Med_Scenario_Calculations_Z!T22</f>
        <v>#DIV/0!</v>
      </c>
      <c r="L16" s="96" t="e">
        <f>Med_Scenario_Calculations_Z!U22</f>
        <v>#DIV/0!</v>
      </c>
      <c r="M16" s="96" t="e">
        <f>Med_Scenario_Calculations_Z!V22</f>
        <v>#DIV/0!</v>
      </c>
    </row>
    <row r="17" spans="2:13" ht="14.25" x14ac:dyDescent="0.2">
      <c r="B17" s="95" t="s">
        <v>77</v>
      </c>
      <c r="C17" s="95" t="s">
        <v>59</v>
      </c>
      <c r="D17" s="95">
        <v>5</v>
      </c>
      <c r="E17" s="95" t="str">
        <f t="shared" si="0"/>
        <v>Zineb</v>
      </c>
      <c r="F17" s="96" t="e">
        <f>Med_Scenario_Calculations_Z!K23</f>
        <v>#DIV/0!</v>
      </c>
      <c r="G17" s="96" t="e">
        <f>Med_Scenario_Calculations_Z!L23</f>
        <v>#DIV/0!</v>
      </c>
      <c r="H17" s="96" t="e">
        <f>Med_Scenario_Calculations_Z!M23</f>
        <v>#DIV/0!</v>
      </c>
      <c r="I17" s="96" t="e">
        <f>Med_Scenario_Calculations_Z!N23</f>
        <v>#DIV/0!</v>
      </c>
      <c r="J17" s="96" t="e">
        <f>Med_Scenario_Calculations_Z!S23</f>
        <v>#DIV/0!</v>
      </c>
      <c r="K17" s="96" t="e">
        <f>Med_Scenario_Calculations_Z!T23</f>
        <v>#DIV/0!</v>
      </c>
      <c r="L17" s="96" t="e">
        <f>Med_Scenario_Calculations_Z!U23</f>
        <v>#DIV/0!</v>
      </c>
      <c r="M17" s="96" t="e">
        <f>Med_Scenario_Calculations_Z!V23</f>
        <v>#DIV/0!</v>
      </c>
    </row>
    <row r="18" spans="2:13" ht="14.25" x14ac:dyDescent="0.2">
      <c r="B18" s="95" t="s">
        <v>78</v>
      </c>
      <c r="C18" s="95" t="s">
        <v>13</v>
      </c>
      <c r="D18" s="95">
        <v>10</v>
      </c>
      <c r="E18" s="95" t="str">
        <f t="shared" si="0"/>
        <v>Zineb</v>
      </c>
      <c r="F18" s="96" t="e">
        <f>Med_Scenario_Calculations_Z!K24</f>
        <v>#DIV/0!</v>
      </c>
      <c r="G18" s="96" t="e">
        <f>Med_Scenario_Calculations_Z!L24</f>
        <v>#DIV/0!</v>
      </c>
      <c r="H18" s="96" t="e">
        <f>Med_Scenario_Calculations_Z!M24</f>
        <v>#DIV/0!</v>
      </c>
      <c r="I18" s="96" t="e">
        <f>Med_Scenario_Calculations_Z!N24</f>
        <v>#DIV/0!</v>
      </c>
      <c r="J18" s="96" t="e">
        <f>Med_Scenario_Calculations_Z!S24</f>
        <v>#DIV/0!</v>
      </c>
      <c r="K18" s="96" t="e">
        <f>Med_Scenario_Calculations_Z!T24</f>
        <v>#DIV/0!</v>
      </c>
      <c r="L18" s="96" t="e">
        <f>Med_Scenario_Calculations_Z!U24</f>
        <v>#DIV/0!</v>
      </c>
      <c r="M18" s="96" t="e">
        <f>Med_Scenario_Calculations_Z!V24</f>
        <v>#DIV/0!</v>
      </c>
    </row>
    <row r="19" spans="2:13" ht="14.25" x14ac:dyDescent="0.2">
      <c r="B19" s="95" t="s">
        <v>79</v>
      </c>
      <c r="C19" s="95" t="s">
        <v>13</v>
      </c>
      <c r="D19" s="95">
        <v>4</v>
      </c>
      <c r="E19" s="95" t="str">
        <f t="shared" si="0"/>
        <v>Zineb</v>
      </c>
      <c r="F19" s="96" t="e">
        <f>Med_Scenario_Calculations_Z!K25</f>
        <v>#DIV/0!</v>
      </c>
      <c r="G19" s="96" t="e">
        <f>Med_Scenario_Calculations_Z!L25</f>
        <v>#DIV/0!</v>
      </c>
      <c r="H19" s="96" t="e">
        <f>Med_Scenario_Calculations_Z!M25</f>
        <v>#DIV/0!</v>
      </c>
      <c r="I19" s="96" t="e">
        <f>Med_Scenario_Calculations_Z!N25</f>
        <v>#DIV/0!</v>
      </c>
      <c r="J19" s="96" t="e">
        <f>Med_Scenario_Calculations_Z!S25</f>
        <v>#DIV/0!</v>
      </c>
      <c r="K19" s="96" t="e">
        <f>Med_Scenario_Calculations_Z!T25</f>
        <v>#DIV/0!</v>
      </c>
      <c r="L19" s="96" t="e">
        <f>Med_Scenario_Calculations_Z!U25</f>
        <v>#DIV/0!</v>
      </c>
      <c r="M19" s="96" t="e">
        <f>Med_Scenario_Calculations_Z!V25</f>
        <v>#DIV/0!</v>
      </c>
    </row>
    <row r="20" spans="2:13" ht="14.25" x14ac:dyDescent="0.2">
      <c r="B20" s="95" t="s">
        <v>80</v>
      </c>
      <c r="C20" s="95" t="s">
        <v>13</v>
      </c>
      <c r="D20" s="95">
        <v>5</v>
      </c>
      <c r="E20" s="95" t="str">
        <f t="shared" si="0"/>
        <v>Zineb</v>
      </c>
      <c r="F20" s="96" t="e">
        <f>Med_Scenario_Calculations_Z!K26</f>
        <v>#DIV/0!</v>
      </c>
      <c r="G20" s="96" t="e">
        <f>Med_Scenario_Calculations_Z!L26</f>
        <v>#DIV/0!</v>
      </c>
      <c r="H20" s="96" t="e">
        <f>Med_Scenario_Calculations_Z!M26</f>
        <v>#DIV/0!</v>
      </c>
      <c r="I20" s="96" t="e">
        <f>Med_Scenario_Calculations_Z!N26</f>
        <v>#DIV/0!</v>
      </c>
      <c r="J20" s="96" t="e">
        <f>Med_Scenario_Calculations_Z!S26</f>
        <v>#DIV/0!</v>
      </c>
      <c r="K20" s="96" t="e">
        <f>Med_Scenario_Calculations_Z!T26</f>
        <v>#DIV/0!</v>
      </c>
      <c r="L20" s="96" t="e">
        <f>Med_Scenario_Calculations_Z!U26</f>
        <v>#DIV/0!</v>
      </c>
      <c r="M20" s="96" t="e">
        <f>Med_Scenario_Calculations_Z!V26</f>
        <v>#DIV/0!</v>
      </c>
    </row>
    <row r="21" spans="2:13" ht="14.25" x14ac:dyDescent="0.2">
      <c r="B21" s="95" t="s">
        <v>81</v>
      </c>
      <c r="C21" s="95" t="s">
        <v>13</v>
      </c>
      <c r="D21" s="95">
        <v>6</v>
      </c>
      <c r="E21" s="95" t="str">
        <f t="shared" si="0"/>
        <v>Zineb</v>
      </c>
      <c r="F21" s="96" t="e">
        <f>Med_Scenario_Calculations_Z!K27</f>
        <v>#DIV/0!</v>
      </c>
      <c r="G21" s="96" t="e">
        <f>Med_Scenario_Calculations_Z!L27</f>
        <v>#DIV/0!</v>
      </c>
      <c r="H21" s="96" t="e">
        <f>Med_Scenario_Calculations_Z!M27</f>
        <v>#DIV/0!</v>
      </c>
      <c r="I21" s="96" t="e">
        <f>Med_Scenario_Calculations_Z!N27</f>
        <v>#DIV/0!</v>
      </c>
      <c r="J21" s="96" t="e">
        <f>Med_Scenario_Calculations_Z!S27</f>
        <v>#DIV/0!</v>
      </c>
      <c r="K21" s="96" t="e">
        <f>Med_Scenario_Calculations_Z!T27</f>
        <v>#DIV/0!</v>
      </c>
      <c r="L21" s="96" t="e">
        <f>Med_Scenario_Calculations_Z!U27</f>
        <v>#DIV/0!</v>
      </c>
      <c r="M21" s="96" t="e">
        <f>Med_Scenario_Calculations_Z!V27</f>
        <v>#DIV/0!</v>
      </c>
    </row>
    <row r="22" spans="2:13" ht="14.25" x14ac:dyDescent="0.2">
      <c r="B22" s="95" t="s">
        <v>82</v>
      </c>
      <c r="C22" s="95" t="s">
        <v>13</v>
      </c>
      <c r="D22" s="95">
        <v>7</v>
      </c>
      <c r="E22" s="95" t="str">
        <f t="shared" si="0"/>
        <v>Zineb</v>
      </c>
      <c r="F22" s="96" t="e">
        <f>Med_Scenario_Calculations_Z!K28</f>
        <v>#DIV/0!</v>
      </c>
      <c r="G22" s="96" t="e">
        <f>Med_Scenario_Calculations_Z!L28</f>
        <v>#DIV/0!</v>
      </c>
      <c r="H22" s="96" t="e">
        <f>Med_Scenario_Calculations_Z!M28</f>
        <v>#DIV/0!</v>
      </c>
      <c r="I22" s="96" t="e">
        <f>Med_Scenario_Calculations_Z!N28</f>
        <v>#DIV/0!</v>
      </c>
      <c r="J22" s="96" t="e">
        <f>Med_Scenario_Calculations_Z!S28</f>
        <v>#DIV/0!</v>
      </c>
      <c r="K22" s="96" t="e">
        <f>Med_Scenario_Calculations_Z!T28</f>
        <v>#DIV/0!</v>
      </c>
      <c r="L22" s="96" t="e">
        <f>Med_Scenario_Calculations_Z!U28</f>
        <v>#DIV/0!</v>
      </c>
      <c r="M22" s="96" t="e">
        <f>Med_Scenario_Calculations_Z!V28</f>
        <v>#DIV/0!</v>
      </c>
    </row>
    <row r="23" spans="2:13" ht="14.25" x14ac:dyDescent="0.2">
      <c r="B23" s="95" t="s">
        <v>83</v>
      </c>
      <c r="C23" s="95" t="s">
        <v>13</v>
      </c>
      <c r="D23" s="95">
        <v>8</v>
      </c>
      <c r="E23" s="95" t="str">
        <f t="shared" si="0"/>
        <v>Zineb</v>
      </c>
      <c r="F23" s="96" t="e">
        <f>Med_Scenario_Calculations_Z!K29</f>
        <v>#DIV/0!</v>
      </c>
      <c r="G23" s="96" t="e">
        <f>Med_Scenario_Calculations_Z!L29</f>
        <v>#DIV/0!</v>
      </c>
      <c r="H23" s="96" t="e">
        <f>Med_Scenario_Calculations_Z!M29</f>
        <v>#DIV/0!</v>
      </c>
      <c r="I23" s="96" t="e">
        <f>Med_Scenario_Calculations_Z!N29</f>
        <v>#DIV/0!</v>
      </c>
      <c r="J23" s="96" t="e">
        <f>Med_Scenario_Calculations_Z!S29</f>
        <v>#DIV/0!</v>
      </c>
      <c r="K23" s="96" t="e">
        <f>Med_Scenario_Calculations_Z!T29</f>
        <v>#DIV/0!</v>
      </c>
      <c r="L23" s="96" t="e">
        <f>Med_Scenario_Calculations_Z!U29</f>
        <v>#DIV/0!</v>
      </c>
      <c r="M23" s="96" t="e">
        <f>Med_Scenario_Calculations_Z!V29</f>
        <v>#DIV/0!</v>
      </c>
    </row>
    <row r="24" spans="2:13" ht="14.25" x14ac:dyDescent="0.2">
      <c r="B24" s="95" t="s">
        <v>84</v>
      </c>
      <c r="C24" s="95" t="s">
        <v>13</v>
      </c>
      <c r="D24" s="95">
        <v>9</v>
      </c>
      <c r="E24" s="95" t="str">
        <f t="shared" si="0"/>
        <v>Zineb</v>
      </c>
      <c r="F24" s="96" t="e">
        <f>Med_Scenario_Calculations_Z!K30</f>
        <v>#DIV/0!</v>
      </c>
      <c r="G24" s="96" t="e">
        <f>Med_Scenario_Calculations_Z!L30</f>
        <v>#DIV/0!</v>
      </c>
      <c r="H24" s="96" t="e">
        <f>Med_Scenario_Calculations_Z!M30</f>
        <v>#DIV/0!</v>
      </c>
      <c r="I24" s="96" t="e">
        <f>Med_Scenario_Calculations_Z!N30</f>
        <v>#DIV/0!</v>
      </c>
      <c r="J24" s="96" t="e">
        <f>Med_Scenario_Calculations_Z!S30</f>
        <v>#DIV/0!</v>
      </c>
      <c r="K24" s="96" t="e">
        <f>Med_Scenario_Calculations_Z!T30</f>
        <v>#DIV/0!</v>
      </c>
      <c r="L24" s="96" t="e">
        <f>Med_Scenario_Calculations_Z!U30</f>
        <v>#DIV/0!</v>
      </c>
      <c r="M24" s="96" t="e">
        <f>Med_Scenario_Calculations_Z!V30</f>
        <v>#DIV/0!</v>
      </c>
    </row>
    <row r="25" spans="2:13" ht="14.25" x14ac:dyDescent="0.2">
      <c r="B25" s="95" t="s">
        <v>85</v>
      </c>
      <c r="C25" s="95" t="s">
        <v>60</v>
      </c>
      <c r="D25" s="95">
        <v>1</v>
      </c>
      <c r="E25" s="95" t="str">
        <f t="shared" si="0"/>
        <v>Zineb</v>
      </c>
      <c r="F25" s="96" t="e">
        <f>Med_Scenario_Calculations_Z!K31</f>
        <v>#DIV/0!</v>
      </c>
      <c r="G25" s="96" t="e">
        <f>Med_Scenario_Calculations_Z!L31</f>
        <v>#DIV/0!</v>
      </c>
      <c r="H25" s="96" t="e">
        <f>Med_Scenario_Calculations_Z!M31</f>
        <v>#DIV/0!</v>
      </c>
      <c r="I25" s="96" t="e">
        <f>Med_Scenario_Calculations_Z!N31</f>
        <v>#DIV/0!</v>
      </c>
      <c r="J25" s="96" t="e">
        <f>Med_Scenario_Calculations_Z!S31</f>
        <v>#DIV/0!</v>
      </c>
      <c r="K25" s="96" t="e">
        <f>Med_Scenario_Calculations_Z!T31</f>
        <v>#DIV/0!</v>
      </c>
      <c r="L25" s="96" t="e">
        <f>Med_Scenario_Calculations_Z!U31</f>
        <v>#DIV/0!</v>
      </c>
      <c r="M25" s="96" t="e">
        <f>Med_Scenario_Calculations_Z!V31</f>
        <v>#DIV/0!</v>
      </c>
    </row>
    <row r="26" spans="2:13" ht="14.25" x14ac:dyDescent="0.2">
      <c r="B26" s="95" t="s">
        <v>86</v>
      </c>
      <c r="C26" s="95" t="s">
        <v>60</v>
      </c>
      <c r="D26" s="95">
        <v>10</v>
      </c>
      <c r="E26" s="95" t="str">
        <f t="shared" si="0"/>
        <v>Zineb</v>
      </c>
      <c r="F26" s="96" t="e">
        <f>Med_Scenario_Calculations_Z!K32</f>
        <v>#DIV/0!</v>
      </c>
      <c r="G26" s="96" t="e">
        <f>Med_Scenario_Calculations_Z!L32</f>
        <v>#DIV/0!</v>
      </c>
      <c r="H26" s="96" t="e">
        <f>Med_Scenario_Calculations_Z!M32</f>
        <v>#DIV/0!</v>
      </c>
      <c r="I26" s="96" t="e">
        <f>Med_Scenario_Calculations_Z!N32</f>
        <v>#DIV/0!</v>
      </c>
      <c r="J26" s="96" t="e">
        <f>Med_Scenario_Calculations_Z!S32</f>
        <v>#DIV/0!</v>
      </c>
      <c r="K26" s="96" t="e">
        <f>Med_Scenario_Calculations_Z!T32</f>
        <v>#DIV/0!</v>
      </c>
      <c r="L26" s="96" t="e">
        <f>Med_Scenario_Calculations_Z!U32</f>
        <v>#DIV/0!</v>
      </c>
      <c r="M26" s="96" t="e">
        <f>Med_Scenario_Calculations_Z!V32</f>
        <v>#DIV/0!</v>
      </c>
    </row>
    <row r="27" spans="2:13" ht="14.25" x14ac:dyDescent="0.2">
      <c r="B27" s="95" t="s">
        <v>87</v>
      </c>
      <c r="C27" s="95" t="s">
        <v>60</v>
      </c>
      <c r="D27" s="95">
        <v>2</v>
      </c>
      <c r="E27" s="95" t="str">
        <f t="shared" si="0"/>
        <v>Zineb</v>
      </c>
      <c r="F27" s="96" t="e">
        <f>Med_Scenario_Calculations_Z!K33</f>
        <v>#DIV/0!</v>
      </c>
      <c r="G27" s="96" t="e">
        <f>Med_Scenario_Calculations_Z!L33</f>
        <v>#DIV/0!</v>
      </c>
      <c r="H27" s="96" t="e">
        <f>Med_Scenario_Calculations_Z!M33</f>
        <v>#DIV/0!</v>
      </c>
      <c r="I27" s="96" t="e">
        <f>Med_Scenario_Calculations_Z!N33</f>
        <v>#DIV/0!</v>
      </c>
      <c r="J27" s="96" t="e">
        <f>Med_Scenario_Calculations_Z!S33</f>
        <v>#DIV/0!</v>
      </c>
      <c r="K27" s="96" t="e">
        <f>Med_Scenario_Calculations_Z!T33</f>
        <v>#DIV/0!</v>
      </c>
      <c r="L27" s="96" t="e">
        <f>Med_Scenario_Calculations_Z!U33</f>
        <v>#DIV/0!</v>
      </c>
      <c r="M27" s="96" t="e">
        <f>Med_Scenario_Calculations_Z!V33</f>
        <v>#DIV/0!</v>
      </c>
    </row>
    <row r="28" spans="2:13" ht="14.25" x14ac:dyDescent="0.2">
      <c r="B28" s="95" t="s">
        <v>88</v>
      </c>
      <c r="C28" s="95" t="s">
        <v>60</v>
      </c>
      <c r="D28" s="95">
        <v>3</v>
      </c>
      <c r="E28" s="95" t="str">
        <f t="shared" si="0"/>
        <v>Zineb</v>
      </c>
      <c r="F28" s="96" t="e">
        <f>Med_Scenario_Calculations_Z!K34</f>
        <v>#DIV/0!</v>
      </c>
      <c r="G28" s="96" t="e">
        <f>Med_Scenario_Calculations_Z!L34</f>
        <v>#DIV/0!</v>
      </c>
      <c r="H28" s="96" t="e">
        <f>Med_Scenario_Calculations_Z!M34</f>
        <v>#DIV/0!</v>
      </c>
      <c r="I28" s="96" t="e">
        <f>Med_Scenario_Calculations_Z!N34</f>
        <v>#DIV/0!</v>
      </c>
      <c r="J28" s="96" t="e">
        <f>Med_Scenario_Calculations_Z!S34</f>
        <v>#DIV/0!</v>
      </c>
      <c r="K28" s="96" t="e">
        <f>Med_Scenario_Calculations_Z!T34</f>
        <v>#DIV/0!</v>
      </c>
      <c r="L28" s="96" t="e">
        <f>Med_Scenario_Calculations_Z!U34</f>
        <v>#DIV/0!</v>
      </c>
      <c r="M28" s="96" t="e">
        <f>Med_Scenario_Calculations_Z!V34</f>
        <v>#DIV/0!</v>
      </c>
    </row>
    <row r="29" spans="2:13" ht="14.25" x14ac:dyDescent="0.2">
      <c r="B29" s="95" t="s">
        <v>89</v>
      </c>
      <c r="C29" s="95" t="s">
        <v>60</v>
      </c>
      <c r="D29" s="95">
        <v>4</v>
      </c>
      <c r="E29" s="95" t="str">
        <f t="shared" si="0"/>
        <v>Zineb</v>
      </c>
      <c r="F29" s="96" t="e">
        <f>Med_Scenario_Calculations_Z!K35</f>
        <v>#DIV/0!</v>
      </c>
      <c r="G29" s="96" t="e">
        <f>Med_Scenario_Calculations_Z!L35</f>
        <v>#DIV/0!</v>
      </c>
      <c r="H29" s="96" t="e">
        <f>Med_Scenario_Calculations_Z!M35</f>
        <v>#DIV/0!</v>
      </c>
      <c r="I29" s="96" t="e">
        <f>Med_Scenario_Calculations_Z!N35</f>
        <v>#DIV/0!</v>
      </c>
      <c r="J29" s="96" t="e">
        <f>Med_Scenario_Calculations_Z!S35</f>
        <v>#DIV/0!</v>
      </c>
      <c r="K29" s="96" t="e">
        <f>Med_Scenario_Calculations_Z!T35</f>
        <v>#DIV/0!</v>
      </c>
      <c r="L29" s="96" t="e">
        <f>Med_Scenario_Calculations_Z!U35</f>
        <v>#DIV/0!</v>
      </c>
      <c r="M29" s="96" t="e">
        <f>Med_Scenario_Calculations_Z!V35</f>
        <v>#DIV/0!</v>
      </c>
    </row>
    <row r="30" spans="2:13" ht="14.25" x14ac:dyDescent="0.2">
      <c r="B30" s="95" t="s">
        <v>90</v>
      </c>
      <c r="C30" s="95" t="s">
        <v>60</v>
      </c>
      <c r="D30" s="95">
        <v>5</v>
      </c>
      <c r="E30" s="95" t="str">
        <f t="shared" si="0"/>
        <v>Zineb</v>
      </c>
      <c r="F30" s="96" t="e">
        <f>Med_Scenario_Calculations_Z!K36</f>
        <v>#DIV/0!</v>
      </c>
      <c r="G30" s="96" t="e">
        <f>Med_Scenario_Calculations_Z!L36</f>
        <v>#DIV/0!</v>
      </c>
      <c r="H30" s="96" t="e">
        <f>Med_Scenario_Calculations_Z!M36</f>
        <v>#DIV/0!</v>
      </c>
      <c r="I30" s="96" t="e">
        <f>Med_Scenario_Calculations_Z!N36</f>
        <v>#DIV/0!</v>
      </c>
      <c r="J30" s="96" t="e">
        <f>Med_Scenario_Calculations_Z!S36</f>
        <v>#DIV/0!</v>
      </c>
      <c r="K30" s="96" t="e">
        <f>Med_Scenario_Calculations_Z!T36</f>
        <v>#DIV/0!</v>
      </c>
      <c r="L30" s="96" t="e">
        <f>Med_Scenario_Calculations_Z!U36</f>
        <v>#DIV/0!</v>
      </c>
      <c r="M30" s="96" t="e">
        <f>Med_Scenario_Calculations_Z!V36</f>
        <v>#DIV/0!</v>
      </c>
    </row>
    <row r="31" spans="2:13" ht="14.25" x14ac:dyDescent="0.2">
      <c r="B31" s="95" t="s">
        <v>91</v>
      </c>
      <c r="C31" s="95" t="s">
        <v>60</v>
      </c>
      <c r="D31" s="95">
        <v>6</v>
      </c>
      <c r="E31" s="95" t="str">
        <f t="shared" si="0"/>
        <v>Zineb</v>
      </c>
      <c r="F31" s="96" t="e">
        <f>Med_Scenario_Calculations_Z!K37</f>
        <v>#DIV/0!</v>
      </c>
      <c r="G31" s="96" t="e">
        <f>Med_Scenario_Calculations_Z!L37</f>
        <v>#DIV/0!</v>
      </c>
      <c r="H31" s="96" t="e">
        <f>Med_Scenario_Calculations_Z!M37</f>
        <v>#DIV/0!</v>
      </c>
      <c r="I31" s="96" t="e">
        <f>Med_Scenario_Calculations_Z!N37</f>
        <v>#DIV/0!</v>
      </c>
      <c r="J31" s="96" t="e">
        <f>Med_Scenario_Calculations_Z!S37</f>
        <v>#DIV/0!</v>
      </c>
      <c r="K31" s="96" t="e">
        <f>Med_Scenario_Calculations_Z!T37</f>
        <v>#DIV/0!</v>
      </c>
      <c r="L31" s="96" t="e">
        <f>Med_Scenario_Calculations_Z!U37</f>
        <v>#DIV/0!</v>
      </c>
      <c r="M31" s="96" t="e">
        <f>Med_Scenario_Calculations_Z!V37</f>
        <v>#DIV/0!</v>
      </c>
    </row>
    <row r="32" spans="2:13" ht="14.25" x14ac:dyDescent="0.2">
      <c r="B32" s="95" t="s">
        <v>92</v>
      </c>
      <c r="C32" s="95" t="s">
        <v>60</v>
      </c>
      <c r="D32" s="95">
        <v>7</v>
      </c>
      <c r="E32" s="95" t="str">
        <f t="shared" si="0"/>
        <v>Zineb</v>
      </c>
      <c r="F32" s="96" t="e">
        <f>Med_Scenario_Calculations_Z!K38</f>
        <v>#DIV/0!</v>
      </c>
      <c r="G32" s="96" t="e">
        <f>Med_Scenario_Calculations_Z!L38</f>
        <v>#DIV/0!</v>
      </c>
      <c r="H32" s="96" t="e">
        <f>Med_Scenario_Calculations_Z!M38</f>
        <v>#DIV/0!</v>
      </c>
      <c r="I32" s="96" t="e">
        <f>Med_Scenario_Calculations_Z!N38</f>
        <v>#DIV/0!</v>
      </c>
      <c r="J32" s="96" t="e">
        <f>Med_Scenario_Calculations_Z!S38</f>
        <v>#DIV/0!</v>
      </c>
      <c r="K32" s="96" t="e">
        <f>Med_Scenario_Calculations_Z!T38</f>
        <v>#DIV/0!</v>
      </c>
      <c r="L32" s="96" t="e">
        <f>Med_Scenario_Calculations_Z!U38</f>
        <v>#DIV/0!</v>
      </c>
      <c r="M32" s="96" t="e">
        <f>Med_Scenario_Calculations_Z!V38</f>
        <v>#DIV/0!</v>
      </c>
    </row>
    <row r="33" spans="2:13" ht="14.25" x14ac:dyDescent="0.2">
      <c r="B33" s="95" t="s">
        <v>93</v>
      </c>
      <c r="C33" s="95" t="s">
        <v>60</v>
      </c>
      <c r="D33" s="95">
        <v>8</v>
      </c>
      <c r="E33" s="95" t="str">
        <f t="shared" si="0"/>
        <v>Zineb</v>
      </c>
      <c r="F33" s="96" t="e">
        <f>Med_Scenario_Calculations_Z!K39</f>
        <v>#DIV/0!</v>
      </c>
      <c r="G33" s="96" t="e">
        <f>Med_Scenario_Calculations_Z!L39</f>
        <v>#DIV/0!</v>
      </c>
      <c r="H33" s="96" t="e">
        <f>Med_Scenario_Calculations_Z!M39</f>
        <v>#DIV/0!</v>
      </c>
      <c r="I33" s="96" t="e">
        <f>Med_Scenario_Calculations_Z!N39</f>
        <v>#DIV/0!</v>
      </c>
      <c r="J33" s="96" t="e">
        <f>Med_Scenario_Calculations_Z!S39</f>
        <v>#DIV/0!</v>
      </c>
      <c r="K33" s="96" t="e">
        <f>Med_Scenario_Calculations_Z!T39</f>
        <v>#DIV/0!</v>
      </c>
      <c r="L33" s="96" t="e">
        <f>Med_Scenario_Calculations_Z!U39</f>
        <v>#DIV/0!</v>
      </c>
      <c r="M33" s="96" t="e">
        <f>Med_Scenario_Calculations_Z!V39</f>
        <v>#DIV/0!</v>
      </c>
    </row>
    <row r="34" spans="2:13" ht="14.25" x14ac:dyDescent="0.2">
      <c r="B34" s="95" t="s">
        <v>94</v>
      </c>
      <c r="C34" s="95" t="s">
        <v>60</v>
      </c>
      <c r="D34" s="95">
        <v>9</v>
      </c>
      <c r="E34" s="95" t="str">
        <f t="shared" si="0"/>
        <v>Zineb</v>
      </c>
      <c r="F34" s="96" t="e">
        <f>Med_Scenario_Calculations_Z!K40</f>
        <v>#DIV/0!</v>
      </c>
      <c r="G34" s="96" t="e">
        <f>Med_Scenario_Calculations_Z!L40</f>
        <v>#DIV/0!</v>
      </c>
      <c r="H34" s="96" t="e">
        <f>Med_Scenario_Calculations_Z!M40</f>
        <v>#DIV/0!</v>
      </c>
      <c r="I34" s="96" t="e">
        <f>Med_Scenario_Calculations_Z!N40</f>
        <v>#DIV/0!</v>
      </c>
      <c r="J34" s="96" t="e">
        <f>Med_Scenario_Calculations_Z!S40</f>
        <v>#DIV/0!</v>
      </c>
      <c r="K34" s="96" t="e">
        <f>Med_Scenario_Calculations_Z!T40</f>
        <v>#DIV/0!</v>
      </c>
      <c r="L34" s="96" t="e">
        <f>Med_Scenario_Calculations_Z!U40</f>
        <v>#DIV/0!</v>
      </c>
      <c r="M34" s="96" t="e">
        <f>Med_Scenario_Calculations_Z!V40</f>
        <v>#DIV/0!</v>
      </c>
    </row>
    <row r="35" spans="2:13" ht="14.25" x14ac:dyDescent="0.2">
      <c r="B35" s="95" t="s">
        <v>95</v>
      </c>
      <c r="C35" s="95" t="s">
        <v>61</v>
      </c>
      <c r="D35" s="95">
        <v>10</v>
      </c>
      <c r="E35" s="95" t="str">
        <f t="shared" si="0"/>
        <v>Zineb</v>
      </c>
      <c r="F35" s="96" t="e">
        <f>Med_Scenario_Calculations_Z!K41</f>
        <v>#DIV/0!</v>
      </c>
      <c r="G35" s="96" t="e">
        <f>Med_Scenario_Calculations_Z!L41</f>
        <v>#DIV/0!</v>
      </c>
      <c r="H35" s="96" t="e">
        <f>Med_Scenario_Calculations_Z!M41</f>
        <v>#DIV/0!</v>
      </c>
      <c r="I35" s="96" t="e">
        <f>Med_Scenario_Calculations_Z!N41</f>
        <v>#DIV/0!</v>
      </c>
      <c r="J35" s="96" t="e">
        <f>Med_Scenario_Calculations_Z!S41</f>
        <v>#DIV/0!</v>
      </c>
      <c r="K35" s="96" t="e">
        <f>Med_Scenario_Calculations_Z!T41</f>
        <v>#DIV/0!</v>
      </c>
      <c r="L35" s="96" t="e">
        <f>Med_Scenario_Calculations_Z!U41</f>
        <v>#DIV/0!</v>
      </c>
      <c r="M35" s="96" t="e">
        <f>Med_Scenario_Calculations_Z!V41</f>
        <v>#DIV/0!</v>
      </c>
    </row>
    <row r="36" spans="2:13" ht="14.25" x14ac:dyDescent="0.2">
      <c r="B36" s="95" t="s">
        <v>96</v>
      </c>
      <c r="C36" s="95" t="s">
        <v>61</v>
      </c>
      <c r="D36" s="95">
        <v>2</v>
      </c>
      <c r="E36" s="95" t="str">
        <f t="shared" si="0"/>
        <v>Zineb</v>
      </c>
      <c r="F36" s="96" t="e">
        <f>Med_Scenario_Calculations_Z!K42</f>
        <v>#DIV/0!</v>
      </c>
      <c r="G36" s="96" t="e">
        <f>Med_Scenario_Calculations_Z!L42</f>
        <v>#DIV/0!</v>
      </c>
      <c r="H36" s="96" t="e">
        <f>Med_Scenario_Calculations_Z!M42</f>
        <v>#DIV/0!</v>
      </c>
      <c r="I36" s="96" t="e">
        <f>Med_Scenario_Calculations_Z!N42</f>
        <v>#DIV/0!</v>
      </c>
      <c r="J36" s="96" t="e">
        <f>Med_Scenario_Calculations_Z!S42</f>
        <v>#DIV/0!</v>
      </c>
      <c r="K36" s="96" t="e">
        <f>Med_Scenario_Calculations_Z!T42</f>
        <v>#DIV/0!</v>
      </c>
      <c r="L36" s="96" t="e">
        <f>Med_Scenario_Calculations_Z!U42</f>
        <v>#DIV/0!</v>
      </c>
      <c r="M36" s="96" t="e">
        <f>Med_Scenario_Calculations_Z!V42</f>
        <v>#DIV/0!</v>
      </c>
    </row>
    <row r="37" spans="2:13" ht="14.25" x14ac:dyDescent="0.2">
      <c r="B37" s="95" t="s">
        <v>97</v>
      </c>
      <c r="C37" s="95" t="s">
        <v>61</v>
      </c>
      <c r="D37" s="95">
        <v>3</v>
      </c>
      <c r="E37" s="95" t="str">
        <f t="shared" si="0"/>
        <v>Zineb</v>
      </c>
      <c r="F37" s="96" t="e">
        <f>Med_Scenario_Calculations_Z!K43</f>
        <v>#DIV/0!</v>
      </c>
      <c r="G37" s="96" t="e">
        <f>Med_Scenario_Calculations_Z!L43</f>
        <v>#DIV/0!</v>
      </c>
      <c r="H37" s="96" t="e">
        <f>Med_Scenario_Calculations_Z!M43</f>
        <v>#DIV/0!</v>
      </c>
      <c r="I37" s="96" t="e">
        <f>Med_Scenario_Calculations_Z!N43</f>
        <v>#DIV/0!</v>
      </c>
      <c r="J37" s="96" t="e">
        <f>Med_Scenario_Calculations_Z!S43</f>
        <v>#DIV/0!</v>
      </c>
      <c r="K37" s="96" t="e">
        <f>Med_Scenario_Calculations_Z!T43</f>
        <v>#DIV/0!</v>
      </c>
      <c r="L37" s="96" t="e">
        <f>Med_Scenario_Calculations_Z!U43</f>
        <v>#DIV/0!</v>
      </c>
      <c r="M37" s="96" t="e">
        <f>Med_Scenario_Calculations_Z!V43</f>
        <v>#DIV/0!</v>
      </c>
    </row>
    <row r="38" spans="2:13" ht="14.25" x14ac:dyDescent="0.2">
      <c r="B38" s="95" t="s">
        <v>98</v>
      </c>
      <c r="C38" s="95" t="s">
        <v>61</v>
      </c>
      <c r="D38" s="95">
        <v>5</v>
      </c>
      <c r="E38" s="95" t="str">
        <f t="shared" si="0"/>
        <v>Zineb</v>
      </c>
      <c r="F38" s="96" t="e">
        <f>Med_Scenario_Calculations_Z!K44</f>
        <v>#DIV/0!</v>
      </c>
      <c r="G38" s="96" t="e">
        <f>Med_Scenario_Calculations_Z!L44</f>
        <v>#DIV/0!</v>
      </c>
      <c r="H38" s="96" t="e">
        <f>Med_Scenario_Calculations_Z!M44</f>
        <v>#DIV/0!</v>
      </c>
      <c r="I38" s="96" t="e">
        <f>Med_Scenario_Calculations_Z!N44</f>
        <v>#DIV/0!</v>
      </c>
      <c r="J38" s="96" t="e">
        <f>Med_Scenario_Calculations_Z!S44</f>
        <v>#DIV/0!</v>
      </c>
      <c r="K38" s="96" t="e">
        <f>Med_Scenario_Calculations_Z!T44</f>
        <v>#DIV/0!</v>
      </c>
      <c r="L38" s="96" t="e">
        <f>Med_Scenario_Calculations_Z!U44</f>
        <v>#DIV/0!</v>
      </c>
      <c r="M38" s="96" t="e">
        <f>Med_Scenario_Calculations_Z!V44</f>
        <v>#DIV/0!</v>
      </c>
    </row>
    <row r="39" spans="2:13" ht="14.25" x14ac:dyDescent="0.2">
      <c r="B39" s="95" t="s">
        <v>99</v>
      </c>
      <c r="C39" s="95" t="s">
        <v>61</v>
      </c>
      <c r="D39" s="95">
        <v>6</v>
      </c>
      <c r="E39" s="95" t="str">
        <f t="shared" si="0"/>
        <v>Zineb</v>
      </c>
      <c r="F39" s="96" t="e">
        <f>Med_Scenario_Calculations_Z!K45</f>
        <v>#DIV/0!</v>
      </c>
      <c r="G39" s="96" t="e">
        <f>Med_Scenario_Calculations_Z!L45</f>
        <v>#DIV/0!</v>
      </c>
      <c r="H39" s="96" t="e">
        <f>Med_Scenario_Calculations_Z!M45</f>
        <v>#DIV/0!</v>
      </c>
      <c r="I39" s="96" t="e">
        <f>Med_Scenario_Calculations_Z!N45</f>
        <v>#DIV/0!</v>
      </c>
      <c r="J39" s="96" t="e">
        <f>Med_Scenario_Calculations_Z!S45</f>
        <v>#DIV/0!</v>
      </c>
      <c r="K39" s="96" t="e">
        <f>Med_Scenario_Calculations_Z!T45</f>
        <v>#DIV/0!</v>
      </c>
      <c r="L39" s="96" t="e">
        <f>Med_Scenario_Calculations_Z!U45</f>
        <v>#DIV/0!</v>
      </c>
      <c r="M39" s="96" t="e">
        <f>Med_Scenario_Calculations_Z!V45</f>
        <v>#DIV/0!</v>
      </c>
    </row>
    <row r="40" spans="2:13" ht="14.25" x14ac:dyDescent="0.2">
      <c r="B40" s="95" t="s">
        <v>100</v>
      </c>
      <c r="C40" s="95" t="s">
        <v>61</v>
      </c>
      <c r="D40" s="95">
        <v>7</v>
      </c>
      <c r="E40" s="95" t="str">
        <f t="shared" si="0"/>
        <v>Zineb</v>
      </c>
      <c r="F40" s="96" t="e">
        <f>Med_Scenario_Calculations_Z!K46</f>
        <v>#DIV/0!</v>
      </c>
      <c r="G40" s="96" t="e">
        <f>Med_Scenario_Calculations_Z!L46</f>
        <v>#DIV/0!</v>
      </c>
      <c r="H40" s="96" t="e">
        <f>Med_Scenario_Calculations_Z!M46</f>
        <v>#DIV/0!</v>
      </c>
      <c r="I40" s="96" t="e">
        <f>Med_Scenario_Calculations_Z!N46</f>
        <v>#DIV/0!</v>
      </c>
      <c r="J40" s="96" t="e">
        <f>Med_Scenario_Calculations_Z!S46</f>
        <v>#DIV/0!</v>
      </c>
      <c r="K40" s="96" t="e">
        <f>Med_Scenario_Calculations_Z!T46</f>
        <v>#DIV/0!</v>
      </c>
      <c r="L40" s="96" t="e">
        <f>Med_Scenario_Calculations_Z!U46</f>
        <v>#DIV/0!</v>
      </c>
      <c r="M40" s="96" t="e">
        <f>Med_Scenario_Calculations_Z!V46</f>
        <v>#DIV/0!</v>
      </c>
    </row>
    <row r="41" spans="2:13" ht="14.25" x14ac:dyDescent="0.2">
      <c r="B41" s="95" t="s">
        <v>101</v>
      </c>
      <c r="C41" s="95" t="s">
        <v>61</v>
      </c>
      <c r="D41" s="95">
        <v>8</v>
      </c>
      <c r="E41" s="95" t="str">
        <f t="shared" si="0"/>
        <v>Zineb</v>
      </c>
      <c r="F41" s="96" t="e">
        <f>Med_Scenario_Calculations_Z!K47</f>
        <v>#DIV/0!</v>
      </c>
      <c r="G41" s="96" t="e">
        <f>Med_Scenario_Calculations_Z!L47</f>
        <v>#DIV/0!</v>
      </c>
      <c r="H41" s="96" t="e">
        <f>Med_Scenario_Calculations_Z!M47</f>
        <v>#DIV/0!</v>
      </c>
      <c r="I41" s="96" t="e">
        <f>Med_Scenario_Calculations_Z!N47</f>
        <v>#DIV/0!</v>
      </c>
      <c r="J41" s="96" t="e">
        <f>Med_Scenario_Calculations_Z!S47</f>
        <v>#DIV/0!</v>
      </c>
      <c r="K41" s="96" t="e">
        <f>Med_Scenario_Calculations_Z!T47</f>
        <v>#DIV/0!</v>
      </c>
      <c r="L41" s="96" t="e">
        <f>Med_Scenario_Calculations_Z!U47</f>
        <v>#DIV/0!</v>
      </c>
      <c r="M41" s="96" t="e">
        <f>Med_Scenario_Calculations_Z!V47</f>
        <v>#DIV/0!</v>
      </c>
    </row>
    <row r="42" spans="2:13" ht="14.25" x14ac:dyDescent="0.2">
      <c r="B42" s="95" t="s">
        <v>102</v>
      </c>
      <c r="C42" s="95" t="s">
        <v>61</v>
      </c>
      <c r="D42" s="95">
        <v>9</v>
      </c>
      <c r="E42" s="95" t="str">
        <f t="shared" si="0"/>
        <v>Zineb</v>
      </c>
      <c r="F42" s="96" t="e">
        <f>Med_Scenario_Calculations_Z!K48</f>
        <v>#DIV/0!</v>
      </c>
      <c r="G42" s="96" t="e">
        <f>Med_Scenario_Calculations_Z!L48</f>
        <v>#DIV/0!</v>
      </c>
      <c r="H42" s="96" t="e">
        <f>Med_Scenario_Calculations_Z!M48</f>
        <v>#DIV/0!</v>
      </c>
      <c r="I42" s="96" t="e">
        <f>Med_Scenario_Calculations_Z!N48</f>
        <v>#DIV/0!</v>
      </c>
      <c r="J42" s="96" t="e">
        <f>Med_Scenario_Calculations_Z!S48</f>
        <v>#DIV/0!</v>
      </c>
      <c r="K42" s="96" t="e">
        <f>Med_Scenario_Calculations_Z!T48</f>
        <v>#DIV/0!</v>
      </c>
      <c r="L42" s="96" t="e">
        <f>Med_Scenario_Calculations_Z!U48</f>
        <v>#DIV/0!</v>
      </c>
      <c r="M42" s="96" t="e">
        <f>Med_Scenario_Calculations_Z!V48</f>
        <v>#DIV/0!</v>
      </c>
    </row>
    <row r="43" spans="2:13" ht="14.25" x14ac:dyDescent="0.2">
      <c r="B43" s="95" t="s">
        <v>103</v>
      </c>
      <c r="C43" s="95" t="s">
        <v>62</v>
      </c>
      <c r="D43" s="95">
        <v>1</v>
      </c>
      <c r="E43" s="95" t="str">
        <f t="shared" si="0"/>
        <v>Zineb</v>
      </c>
      <c r="F43" s="96" t="e">
        <f>Med_Scenario_Calculations_Z!K49</f>
        <v>#DIV/0!</v>
      </c>
      <c r="G43" s="96" t="e">
        <f>Med_Scenario_Calculations_Z!L49</f>
        <v>#DIV/0!</v>
      </c>
      <c r="H43" s="96" t="e">
        <f>Med_Scenario_Calculations_Z!M49</f>
        <v>#DIV/0!</v>
      </c>
      <c r="I43" s="96" t="e">
        <f>Med_Scenario_Calculations_Z!N49</f>
        <v>#DIV/0!</v>
      </c>
      <c r="J43" s="96" t="e">
        <f>Med_Scenario_Calculations_Z!S49</f>
        <v>#DIV/0!</v>
      </c>
      <c r="K43" s="96" t="e">
        <f>Med_Scenario_Calculations_Z!T49</f>
        <v>#DIV/0!</v>
      </c>
      <c r="L43" s="96" t="e">
        <f>Med_Scenario_Calculations_Z!U49</f>
        <v>#DIV/0!</v>
      </c>
      <c r="M43" s="96" t="e">
        <f>Med_Scenario_Calculations_Z!V49</f>
        <v>#DIV/0!</v>
      </c>
    </row>
    <row r="44" spans="2:13" ht="14.25" x14ac:dyDescent="0.2">
      <c r="B44" s="95" t="s">
        <v>104</v>
      </c>
      <c r="C44" s="95" t="s">
        <v>62</v>
      </c>
      <c r="D44" s="95">
        <v>10</v>
      </c>
      <c r="E44" s="95" t="str">
        <f t="shared" si="0"/>
        <v>Zineb</v>
      </c>
      <c r="F44" s="96" t="e">
        <f>Med_Scenario_Calculations_Z!K50</f>
        <v>#DIV/0!</v>
      </c>
      <c r="G44" s="96" t="e">
        <f>Med_Scenario_Calculations_Z!L50</f>
        <v>#DIV/0!</v>
      </c>
      <c r="H44" s="96" t="e">
        <f>Med_Scenario_Calculations_Z!M50</f>
        <v>#DIV/0!</v>
      </c>
      <c r="I44" s="96" t="e">
        <f>Med_Scenario_Calculations_Z!N50</f>
        <v>#DIV/0!</v>
      </c>
      <c r="J44" s="96" t="e">
        <f>Med_Scenario_Calculations_Z!S50</f>
        <v>#DIV/0!</v>
      </c>
      <c r="K44" s="96" t="e">
        <f>Med_Scenario_Calculations_Z!T50</f>
        <v>#DIV/0!</v>
      </c>
      <c r="L44" s="96" t="e">
        <f>Med_Scenario_Calculations_Z!U50</f>
        <v>#DIV/0!</v>
      </c>
      <c r="M44" s="96" t="e">
        <f>Med_Scenario_Calculations_Z!V50</f>
        <v>#DIV/0!</v>
      </c>
    </row>
    <row r="45" spans="2:13" ht="14.25" x14ac:dyDescent="0.2">
      <c r="B45" s="95" t="s">
        <v>105</v>
      </c>
      <c r="C45" s="95" t="s">
        <v>62</v>
      </c>
      <c r="D45" s="95">
        <v>2</v>
      </c>
      <c r="E45" s="95" t="str">
        <f t="shared" si="0"/>
        <v>Zineb</v>
      </c>
      <c r="F45" s="96" t="e">
        <f>Med_Scenario_Calculations_Z!K51</f>
        <v>#DIV/0!</v>
      </c>
      <c r="G45" s="96" t="e">
        <f>Med_Scenario_Calculations_Z!L51</f>
        <v>#DIV/0!</v>
      </c>
      <c r="H45" s="96" t="e">
        <f>Med_Scenario_Calculations_Z!M51</f>
        <v>#DIV/0!</v>
      </c>
      <c r="I45" s="96" t="e">
        <f>Med_Scenario_Calculations_Z!N51</f>
        <v>#DIV/0!</v>
      </c>
      <c r="J45" s="96" t="e">
        <f>Med_Scenario_Calculations_Z!S51</f>
        <v>#DIV/0!</v>
      </c>
      <c r="K45" s="96" t="e">
        <f>Med_Scenario_Calculations_Z!T51</f>
        <v>#DIV/0!</v>
      </c>
      <c r="L45" s="96" t="e">
        <f>Med_Scenario_Calculations_Z!U51</f>
        <v>#DIV/0!</v>
      </c>
      <c r="M45" s="96" t="e">
        <f>Med_Scenario_Calculations_Z!V51</f>
        <v>#DIV/0!</v>
      </c>
    </row>
    <row r="46" spans="2:13" ht="14.25" x14ac:dyDescent="0.2">
      <c r="B46" s="95" t="s">
        <v>106</v>
      </c>
      <c r="C46" s="95" t="s">
        <v>62</v>
      </c>
      <c r="D46" s="95">
        <v>3</v>
      </c>
      <c r="E46" s="95" t="str">
        <f t="shared" si="0"/>
        <v>Zineb</v>
      </c>
      <c r="F46" s="96" t="e">
        <f>Med_Scenario_Calculations_Z!K52</f>
        <v>#DIV/0!</v>
      </c>
      <c r="G46" s="96" t="e">
        <f>Med_Scenario_Calculations_Z!L52</f>
        <v>#DIV/0!</v>
      </c>
      <c r="H46" s="96" t="e">
        <f>Med_Scenario_Calculations_Z!M52</f>
        <v>#DIV/0!</v>
      </c>
      <c r="I46" s="96" t="e">
        <f>Med_Scenario_Calculations_Z!N52</f>
        <v>#DIV/0!</v>
      </c>
      <c r="J46" s="96" t="e">
        <f>Med_Scenario_Calculations_Z!S52</f>
        <v>#DIV/0!</v>
      </c>
      <c r="K46" s="96" t="e">
        <f>Med_Scenario_Calculations_Z!T52</f>
        <v>#DIV/0!</v>
      </c>
      <c r="L46" s="96" t="e">
        <f>Med_Scenario_Calculations_Z!U52</f>
        <v>#DIV/0!</v>
      </c>
      <c r="M46" s="96" t="e">
        <f>Med_Scenario_Calculations_Z!V52</f>
        <v>#DIV/0!</v>
      </c>
    </row>
    <row r="47" spans="2:13" ht="14.25" x14ac:dyDescent="0.2">
      <c r="B47" s="95" t="s">
        <v>107</v>
      </c>
      <c r="C47" s="95" t="s">
        <v>62</v>
      </c>
      <c r="D47" s="95">
        <v>4</v>
      </c>
      <c r="E47" s="95" t="str">
        <f t="shared" si="0"/>
        <v>Zineb</v>
      </c>
      <c r="F47" s="96" t="e">
        <f>Med_Scenario_Calculations_Z!K53</f>
        <v>#DIV/0!</v>
      </c>
      <c r="G47" s="96" t="e">
        <f>Med_Scenario_Calculations_Z!L53</f>
        <v>#DIV/0!</v>
      </c>
      <c r="H47" s="96" t="e">
        <f>Med_Scenario_Calculations_Z!M53</f>
        <v>#DIV/0!</v>
      </c>
      <c r="I47" s="96" t="e">
        <f>Med_Scenario_Calculations_Z!N53</f>
        <v>#DIV/0!</v>
      </c>
      <c r="J47" s="96" t="e">
        <f>Med_Scenario_Calculations_Z!S53</f>
        <v>#DIV/0!</v>
      </c>
      <c r="K47" s="96" t="e">
        <f>Med_Scenario_Calculations_Z!T53</f>
        <v>#DIV/0!</v>
      </c>
      <c r="L47" s="96" t="e">
        <f>Med_Scenario_Calculations_Z!U53</f>
        <v>#DIV/0!</v>
      </c>
      <c r="M47" s="96" t="e">
        <f>Med_Scenario_Calculations_Z!V53</f>
        <v>#DIV/0!</v>
      </c>
    </row>
    <row r="48" spans="2:13" ht="14.25" x14ac:dyDescent="0.2">
      <c r="B48" s="95" t="s">
        <v>108</v>
      </c>
      <c r="C48" s="95" t="s">
        <v>62</v>
      </c>
      <c r="D48" s="95">
        <v>5</v>
      </c>
      <c r="E48" s="95" t="str">
        <f t="shared" si="0"/>
        <v>Zineb</v>
      </c>
      <c r="F48" s="96" t="e">
        <f>Med_Scenario_Calculations_Z!K54</f>
        <v>#DIV/0!</v>
      </c>
      <c r="G48" s="96" t="e">
        <f>Med_Scenario_Calculations_Z!L54</f>
        <v>#DIV/0!</v>
      </c>
      <c r="H48" s="96" t="e">
        <f>Med_Scenario_Calculations_Z!M54</f>
        <v>#DIV/0!</v>
      </c>
      <c r="I48" s="96" t="e">
        <f>Med_Scenario_Calculations_Z!N54</f>
        <v>#DIV/0!</v>
      </c>
      <c r="J48" s="96" t="e">
        <f>Med_Scenario_Calculations_Z!S54</f>
        <v>#DIV/0!</v>
      </c>
      <c r="K48" s="96" t="e">
        <f>Med_Scenario_Calculations_Z!T54</f>
        <v>#DIV/0!</v>
      </c>
      <c r="L48" s="96" t="e">
        <f>Med_Scenario_Calculations_Z!U54</f>
        <v>#DIV/0!</v>
      </c>
      <c r="M48" s="96" t="e">
        <f>Med_Scenario_Calculations_Z!V54</f>
        <v>#DIV/0!</v>
      </c>
    </row>
    <row r="49" spans="2:13" ht="14.25" x14ac:dyDescent="0.2">
      <c r="B49" s="95" t="s">
        <v>109</v>
      </c>
      <c r="C49" s="95" t="s">
        <v>62</v>
      </c>
      <c r="D49" s="95">
        <v>6</v>
      </c>
      <c r="E49" s="95" t="str">
        <f t="shared" si="0"/>
        <v>Zineb</v>
      </c>
      <c r="F49" s="96" t="e">
        <f>Med_Scenario_Calculations_Z!K55</f>
        <v>#DIV/0!</v>
      </c>
      <c r="G49" s="96" t="e">
        <f>Med_Scenario_Calculations_Z!L55</f>
        <v>#DIV/0!</v>
      </c>
      <c r="H49" s="96" t="e">
        <f>Med_Scenario_Calculations_Z!M55</f>
        <v>#DIV/0!</v>
      </c>
      <c r="I49" s="96" t="e">
        <f>Med_Scenario_Calculations_Z!N55</f>
        <v>#DIV/0!</v>
      </c>
      <c r="J49" s="96" t="e">
        <f>Med_Scenario_Calculations_Z!S55</f>
        <v>#DIV/0!</v>
      </c>
      <c r="K49" s="96" t="e">
        <f>Med_Scenario_Calculations_Z!T55</f>
        <v>#DIV/0!</v>
      </c>
      <c r="L49" s="96" t="e">
        <f>Med_Scenario_Calculations_Z!U55</f>
        <v>#DIV/0!</v>
      </c>
      <c r="M49" s="96" t="e">
        <f>Med_Scenario_Calculations_Z!V55</f>
        <v>#DIV/0!</v>
      </c>
    </row>
    <row r="50" spans="2:13" ht="14.25" x14ac:dyDescent="0.2">
      <c r="B50" s="95" t="s">
        <v>110</v>
      </c>
      <c r="C50" s="95" t="s">
        <v>62</v>
      </c>
      <c r="D50" s="95">
        <v>7</v>
      </c>
      <c r="E50" s="95" t="str">
        <f t="shared" si="0"/>
        <v>Zineb</v>
      </c>
      <c r="F50" s="96" t="e">
        <f>Med_Scenario_Calculations_Z!K56</f>
        <v>#DIV/0!</v>
      </c>
      <c r="G50" s="96" t="e">
        <f>Med_Scenario_Calculations_Z!L56</f>
        <v>#DIV/0!</v>
      </c>
      <c r="H50" s="96" t="e">
        <f>Med_Scenario_Calculations_Z!M56</f>
        <v>#DIV/0!</v>
      </c>
      <c r="I50" s="96" t="e">
        <f>Med_Scenario_Calculations_Z!N56</f>
        <v>#DIV/0!</v>
      </c>
      <c r="J50" s="96" t="e">
        <f>Med_Scenario_Calculations_Z!S56</f>
        <v>#DIV/0!</v>
      </c>
      <c r="K50" s="96" t="e">
        <f>Med_Scenario_Calculations_Z!T56</f>
        <v>#DIV/0!</v>
      </c>
      <c r="L50" s="96" t="e">
        <f>Med_Scenario_Calculations_Z!U56</f>
        <v>#DIV/0!</v>
      </c>
      <c r="M50" s="96" t="e">
        <f>Med_Scenario_Calculations_Z!V56</f>
        <v>#DIV/0!</v>
      </c>
    </row>
    <row r="51" spans="2:13" ht="14.25" x14ac:dyDescent="0.2">
      <c r="B51" s="95" t="s">
        <v>111</v>
      </c>
      <c r="C51" s="95" t="s">
        <v>62</v>
      </c>
      <c r="D51" s="95">
        <v>8</v>
      </c>
      <c r="E51" s="95" t="str">
        <f t="shared" si="0"/>
        <v>Zineb</v>
      </c>
      <c r="F51" s="96" t="e">
        <f>Med_Scenario_Calculations_Z!K57</f>
        <v>#DIV/0!</v>
      </c>
      <c r="G51" s="96" t="e">
        <f>Med_Scenario_Calculations_Z!L57</f>
        <v>#DIV/0!</v>
      </c>
      <c r="H51" s="96" t="e">
        <f>Med_Scenario_Calculations_Z!M57</f>
        <v>#DIV/0!</v>
      </c>
      <c r="I51" s="96" t="e">
        <f>Med_Scenario_Calculations_Z!N57</f>
        <v>#DIV/0!</v>
      </c>
      <c r="J51" s="96" t="e">
        <f>Med_Scenario_Calculations_Z!S57</f>
        <v>#DIV/0!</v>
      </c>
      <c r="K51" s="96" t="e">
        <f>Med_Scenario_Calculations_Z!T57</f>
        <v>#DIV/0!</v>
      </c>
      <c r="L51" s="96" t="e">
        <f>Med_Scenario_Calculations_Z!U57</f>
        <v>#DIV/0!</v>
      </c>
      <c r="M51" s="96" t="e">
        <f>Med_Scenario_Calculations_Z!V57</f>
        <v>#DIV/0!</v>
      </c>
    </row>
    <row r="52" spans="2:13" ht="14.25" x14ac:dyDescent="0.2">
      <c r="B52" s="95" t="s">
        <v>112</v>
      </c>
      <c r="C52" s="95" t="s">
        <v>62</v>
      </c>
      <c r="D52" s="95">
        <v>9</v>
      </c>
      <c r="E52" s="95" t="str">
        <f t="shared" si="0"/>
        <v>Zineb</v>
      </c>
      <c r="F52" s="96" t="e">
        <f>Med_Scenario_Calculations_Z!K58</f>
        <v>#DIV/0!</v>
      </c>
      <c r="G52" s="96" t="e">
        <f>Med_Scenario_Calculations_Z!L58</f>
        <v>#DIV/0!</v>
      </c>
      <c r="H52" s="96" t="e">
        <f>Med_Scenario_Calculations_Z!M58</f>
        <v>#DIV/0!</v>
      </c>
      <c r="I52" s="96" t="e">
        <f>Med_Scenario_Calculations_Z!N58</f>
        <v>#DIV/0!</v>
      </c>
      <c r="J52" s="96" t="e">
        <f>Med_Scenario_Calculations_Z!S58</f>
        <v>#DIV/0!</v>
      </c>
      <c r="K52" s="96" t="e">
        <f>Med_Scenario_Calculations_Z!T58</f>
        <v>#DIV/0!</v>
      </c>
      <c r="L52" s="96" t="e">
        <f>Med_Scenario_Calculations_Z!U58</f>
        <v>#DIV/0!</v>
      </c>
      <c r="M52" s="96" t="e">
        <f>Med_Scenario_Calculations_Z!V58</f>
        <v>#DIV/0!</v>
      </c>
    </row>
    <row r="53" spans="2:13" ht="14.25" x14ac:dyDescent="0.2">
      <c r="B53" s="95" t="s">
        <v>113</v>
      </c>
      <c r="C53" s="95" t="s">
        <v>63</v>
      </c>
      <c r="D53" s="95">
        <v>1</v>
      </c>
      <c r="E53" s="95" t="str">
        <f t="shared" si="0"/>
        <v>Zineb</v>
      </c>
      <c r="F53" s="96" t="e">
        <f>Med_Scenario_Calculations_Z!K59</f>
        <v>#DIV/0!</v>
      </c>
      <c r="G53" s="96" t="e">
        <f>Med_Scenario_Calculations_Z!L59</f>
        <v>#DIV/0!</v>
      </c>
      <c r="H53" s="96" t="e">
        <f>Med_Scenario_Calculations_Z!M59</f>
        <v>#DIV/0!</v>
      </c>
      <c r="I53" s="96" t="e">
        <f>Med_Scenario_Calculations_Z!N59</f>
        <v>#DIV/0!</v>
      </c>
      <c r="J53" s="96" t="e">
        <f>Med_Scenario_Calculations_Z!S59</f>
        <v>#DIV/0!</v>
      </c>
      <c r="K53" s="96" t="e">
        <f>Med_Scenario_Calculations_Z!T59</f>
        <v>#DIV/0!</v>
      </c>
      <c r="L53" s="96" t="e">
        <f>Med_Scenario_Calculations_Z!U59</f>
        <v>#DIV/0!</v>
      </c>
      <c r="M53" s="96" t="e">
        <f>Med_Scenario_Calculations_Z!V59</f>
        <v>#DIV/0!</v>
      </c>
    </row>
    <row r="54" spans="2:13" ht="14.25" x14ac:dyDescent="0.2">
      <c r="B54" s="95" t="s">
        <v>114</v>
      </c>
      <c r="C54" s="95" t="s">
        <v>63</v>
      </c>
      <c r="D54" s="95">
        <v>3</v>
      </c>
      <c r="E54" s="95" t="str">
        <f t="shared" si="0"/>
        <v>Zineb</v>
      </c>
      <c r="F54" s="96" t="e">
        <f>Med_Scenario_Calculations_Z!K60</f>
        <v>#DIV/0!</v>
      </c>
      <c r="G54" s="96" t="e">
        <f>Med_Scenario_Calculations_Z!L60</f>
        <v>#DIV/0!</v>
      </c>
      <c r="H54" s="96" t="e">
        <f>Med_Scenario_Calculations_Z!M60</f>
        <v>#DIV/0!</v>
      </c>
      <c r="I54" s="96" t="e">
        <f>Med_Scenario_Calculations_Z!N60</f>
        <v>#DIV/0!</v>
      </c>
      <c r="J54" s="96" t="e">
        <f>Med_Scenario_Calculations_Z!S60</f>
        <v>#DIV/0!</v>
      </c>
      <c r="K54" s="96" t="e">
        <f>Med_Scenario_Calculations_Z!T60</f>
        <v>#DIV/0!</v>
      </c>
      <c r="L54" s="96" t="e">
        <f>Med_Scenario_Calculations_Z!U60</f>
        <v>#DIV/0!</v>
      </c>
      <c r="M54" s="96" t="e">
        <f>Med_Scenario_Calculations_Z!V60</f>
        <v>#DIV/0!</v>
      </c>
    </row>
    <row r="55" spans="2:13" ht="14.25" x14ac:dyDescent="0.2">
      <c r="B55" s="95" t="s">
        <v>115</v>
      </c>
      <c r="C55" s="95" t="s">
        <v>63</v>
      </c>
      <c r="D55" s="95">
        <v>4</v>
      </c>
      <c r="E55" s="95" t="str">
        <f t="shared" si="0"/>
        <v>Zineb</v>
      </c>
      <c r="F55" s="96" t="e">
        <f>Med_Scenario_Calculations_Z!K61</f>
        <v>#DIV/0!</v>
      </c>
      <c r="G55" s="96" t="e">
        <f>Med_Scenario_Calculations_Z!L61</f>
        <v>#DIV/0!</v>
      </c>
      <c r="H55" s="96" t="e">
        <f>Med_Scenario_Calculations_Z!M61</f>
        <v>#DIV/0!</v>
      </c>
      <c r="I55" s="96" t="e">
        <f>Med_Scenario_Calculations_Z!N61</f>
        <v>#DIV/0!</v>
      </c>
      <c r="J55" s="96" t="e">
        <f>Med_Scenario_Calculations_Z!S61</f>
        <v>#DIV/0!</v>
      </c>
      <c r="K55" s="96" t="e">
        <f>Med_Scenario_Calculations_Z!T61</f>
        <v>#DIV/0!</v>
      </c>
      <c r="L55" s="96" t="e">
        <f>Med_Scenario_Calculations_Z!U61</f>
        <v>#DIV/0!</v>
      </c>
      <c r="M55" s="96" t="e">
        <f>Med_Scenario_Calculations_Z!V61</f>
        <v>#DIV/0!</v>
      </c>
    </row>
    <row r="56" spans="2:13" ht="14.25" x14ac:dyDescent="0.2">
      <c r="B56" s="95" t="s">
        <v>116</v>
      </c>
      <c r="C56" s="95" t="s">
        <v>63</v>
      </c>
      <c r="D56" s="95">
        <v>5</v>
      </c>
      <c r="E56" s="95" t="str">
        <f t="shared" si="0"/>
        <v>Zineb</v>
      </c>
      <c r="F56" s="96" t="e">
        <f>Med_Scenario_Calculations_Z!K62</f>
        <v>#DIV/0!</v>
      </c>
      <c r="G56" s="96" t="e">
        <f>Med_Scenario_Calculations_Z!L62</f>
        <v>#DIV/0!</v>
      </c>
      <c r="H56" s="96" t="e">
        <f>Med_Scenario_Calculations_Z!M62</f>
        <v>#DIV/0!</v>
      </c>
      <c r="I56" s="96" t="e">
        <f>Med_Scenario_Calculations_Z!N62</f>
        <v>#DIV/0!</v>
      </c>
      <c r="J56" s="96" t="e">
        <f>Med_Scenario_Calculations_Z!S62</f>
        <v>#DIV/0!</v>
      </c>
      <c r="K56" s="96" t="e">
        <f>Med_Scenario_Calculations_Z!T62</f>
        <v>#DIV/0!</v>
      </c>
      <c r="L56" s="96" t="e">
        <f>Med_Scenario_Calculations_Z!U62</f>
        <v>#DIV/0!</v>
      </c>
      <c r="M56" s="96" t="e">
        <f>Med_Scenario_Calculations_Z!V62</f>
        <v>#DIV/0!</v>
      </c>
    </row>
    <row r="57" spans="2:13" ht="14.25" x14ac:dyDescent="0.2">
      <c r="B57" s="95" t="s">
        <v>117</v>
      </c>
      <c r="C57" s="95" t="s">
        <v>64</v>
      </c>
      <c r="D57" s="95">
        <v>1</v>
      </c>
      <c r="E57" s="95" t="str">
        <f t="shared" si="0"/>
        <v>Zineb</v>
      </c>
      <c r="F57" s="96" t="e">
        <f>Med_Scenario_Calculations_Z!K63</f>
        <v>#DIV/0!</v>
      </c>
      <c r="G57" s="96" t="e">
        <f>Med_Scenario_Calculations_Z!L63</f>
        <v>#DIV/0!</v>
      </c>
      <c r="H57" s="96" t="e">
        <f>Med_Scenario_Calculations_Z!M63</f>
        <v>#DIV/0!</v>
      </c>
      <c r="I57" s="96" t="e">
        <f>Med_Scenario_Calculations_Z!N63</f>
        <v>#DIV/0!</v>
      </c>
      <c r="J57" s="96" t="e">
        <f>Med_Scenario_Calculations_Z!S63</f>
        <v>#DIV/0!</v>
      </c>
      <c r="K57" s="96" t="e">
        <f>Med_Scenario_Calculations_Z!T63</f>
        <v>#DIV/0!</v>
      </c>
      <c r="L57" s="96" t="e">
        <f>Med_Scenario_Calculations_Z!U63</f>
        <v>#DIV/0!</v>
      </c>
      <c r="M57" s="96" t="e">
        <f>Med_Scenario_Calculations_Z!V63</f>
        <v>#DIV/0!</v>
      </c>
    </row>
    <row r="58" spans="2:13" ht="14.25" x14ac:dyDescent="0.2">
      <c r="B58" s="95" t="s">
        <v>118</v>
      </c>
      <c r="C58" s="95" t="s">
        <v>64</v>
      </c>
      <c r="D58" s="95">
        <v>2</v>
      </c>
      <c r="E58" s="95" t="str">
        <f t="shared" si="0"/>
        <v>Zineb</v>
      </c>
      <c r="F58" s="96" t="e">
        <f>Med_Scenario_Calculations_Z!K64</f>
        <v>#DIV/0!</v>
      </c>
      <c r="G58" s="96" t="e">
        <f>Med_Scenario_Calculations_Z!L64</f>
        <v>#DIV/0!</v>
      </c>
      <c r="H58" s="96" t="e">
        <f>Med_Scenario_Calculations_Z!M64</f>
        <v>#DIV/0!</v>
      </c>
      <c r="I58" s="96" t="e">
        <f>Med_Scenario_Calculations_Z!N64</f>
        <v>#DIV/0!</v>
      </c>
      <c r="J58" s="96" t="e">
        <f>Med_Scenario_Calculations_Z!S64</f>
        <v>#DIV/0!</v>
      </c>
      <c r="K58" s="96" t="e">
        <f>Med_Scenario_Calculations_Z!T64</f>
        <v>#DIV/0!</v>
      </c>
      <c r="L58" s="96" t="e">
        <f>Med_Scenario_Calculations_Z!U64</f>
        <v>#DIV/0!</v>
      </c>
      <c r="M58" s="96" t="e">
        <f>Med_Scenario_Calculations_Z!V64</f>
        <v>#DIV/0!</v>
      </c>
    </row>
    <row r="59" spans="2:13" ht="14.25" x14ac:dyDescent="0.2">
      <c r="B59" s="95" t="s">
        <v>119</v>
      </c>
      <c r="C59" s="95" t="s">
        <v>64</v>
      </c>
      <c r="D59" s="95">
        <v>3</v>
      </c>
      <c r="E59" s="95" t="str">
        <f t="shared" si="0"/>
        <v>Zineb</v>
      </c>
      <c r="F59" s="96" t="e">
        <f>Med_Scenario_Calculations_Z!K65</f>
        <v>#DIV/0!</v>
      </c>
      <c r="G59" s="96" t="e">
        <f>Med_Scenario_Calculations_Z!L65</f>
        <v>#DIV/0!</v>
      </c>
      <c r="H59" s="96" t="e">
        <f>Med_Scenario_Calculations_Z!M65</f>
        <v>#DIV/0!</v>
      </c>
      <c r="I59" s="96" t="e">
        <f>Med_Scenario_Calculations_Z!N65</f>
        <v>#DIV/0!</v>
      </c>
      <c r="J59" s="96" t="e">
        <f>Med_Scenario_Calculations_Z!S65</f>
        <v>#DIV/0!</v>
      </c>
      <c r="K59" s="96" t="e">
        <f>Med_Scenario_Calculations_Z!T65</f>
        <v>#DIV/0!</v>
      </c>
      <c r="L59" s="96" t="e">
        <f>Med_Scenario_Calculations_Z!U65</f>
        <v>#DIV/0!</v>
      </c>
      <c r="M59" s="96" t="e">
        <f>Med_Scenario_Calculations_Z!V65</f>
        <v>#DIV/0!</v>
      </c>
    </row>
    <row r="60" spans="2:13" x14ac:dyDescent="0.2">
      <c r="B60" s="189" t="s">
        <v>269</v>
      </c>
      <c r="C60" s="189"/>
      <c r="D60" s="189"/>
      <c r="E60" s="189"/>
      <c r="F60" s="97" t="e">
        <f>Med_Scenario_Calculations_Z!K68</f>
        <v>#DIV/0!</v>
      </c>
      <c r="G60" s="97" t="e">
        <f>Med_Scenario_Calculations_Z!L68</f>
        <v>#DIV/0!</v>
      </c>
      <c r="H60" s="97" t="e">
        <f>Med_Scenario_Calculations_Z!M68</f>
        <v>#DIV/0!</v>
      </c>
      <c r="I60" s="97" t="e">
        <f>Med_Scenario_Calculations_Z!N68</f>
        <v>#DIV/0!</v>
      </c>
      <c r="J60" s="98" t="e">
        <f>Med_Scenario_Calculations_Z!S68</f>
        <v>#DIV/0!</v>
      </c>
      <c r="K60" s="98" t="e">
        <f>Med_Scenario_Calculations_Z!T68</f>
        <v>#DIV/0!</v>
      </c>
      <c r="L60" s="98" t="e">
        <f>Med_Scenario_Calculations_Z!U68</f>
        <v>#DIV/0!</v>
      </c>
      <c r="M60" s="98" t="e">
        <f>Med_Scenario_Calculations_Z!V68</f>
        <v>#DIV/0!</v>
      </c>
    </row>
    <row r="61" spans="2:13" x14ac:dyDescent="0.2">
      <c r="B61" s="189" t="s">
        <v>120</v>
      </c>
      <c r="C61" s="189"/>
      <c r="D61" s="189"/>
      <c r="E61" s="189"/>
      <c r="F61" s="97" t="e">
        <f>Med_Scenario_Calculations_Z!K66</f>
        <v>#DIV/0!</v>
      </c>
      <c r="G61" s="97" t="e">
        <f>Med_Scenario_Calculations_Z!L66</f>
        <v>#DIV/0!</v>
      </c>
      <c r="H61" s="97" t="e">
        <f>Med_Scenario_Calculations_Z!M66</f>
        <v>#DIV/0!</v>
      </c>
      <c r="I61" s="97" t="e">
        <f>Med_Scenario_Calculations_Z!N66</f>
        <v>#DIV/0!</v>
      </c>
      <c r="J61" s="61" t="e">
        <f>Med_Scenario_Calculations_Z!S66</f>
        <v>#DIV/0!</v>
      </c>
      <c r="K61" s="61" t="e">
        <f>Med_Scenario_Calculations_Z!T66</f>
        <v>#DIV/0!</v>
      </c>
      <c r="L61" s="61" t="e">
        <f>Med_Scenario_Calculations_Z!U66</f>
        <v>#DIV/0!</v>
      </c>
      <c r="M61" s="61" t="e">
        <f>Med_Scenario_Calculations_Z!V66</f>
        <v>#DIV/0!</v>
      </c>
    </row>
    <row r="62" spans="2:13" x14ac:dyDescent="0.2">
      <c r="B62" s="189" t="s">
        <v>121</v>
      </c>
      <c r="C62" s="189"/>
      <c r="D62" s="189"/>
      <c r="E62" s="189"/>
      <c r="F62" s="97" t="e">
        <f>Med_Scenario_Calculations_Z!K67</f>
        <v>#DIV/0!</v>
      </c>
      <c r="G62" s="97" t="e">
        <f>Med_Scenario_Calculations_Z!L67</f>
        <v>#DIV/0!</v>
      </c>
      <c r="H62" s="97" t="e">
        <f>Med_Scenario_Calculations_Z!M67</f>
        <v>#DIV/0!</v>
      </c>
      <c r="I62" s="97" t="e">
        <f>Med_Scenario_Calculations_Z!N67</f>
        <v>#DIV/0!</v>
      </c>
      <c r="J62" s="61" t="e">
        <f>Med_Scenario_Calculations_Z!S67</f>
        <v>#DIV/0!</v>
      </c>
      <c r="K62" s="61" t="e">
        <f>Med_Scenario_Calculations_Z!T67</f>
        <v>#DIV/0!</v>
      </c>
      <c r="L62" s="61" t="e">
        <f>Med_Scenario_Calculations_Z!U67</f>
        <v>#DIV/0!</v>
      </c>
      <c r="M62" s="61" t="e">
        <f>Med_Scenario_Calculations_Z!V67</f>
        <v>#DIV/0!</v>
      </c>
    </row>
  </sheetData>
  <mergeCells count="12">
    <mergeCell ref="B62:E62"/>
    <mergeCell ref="C13:D13"/>
    <mergeCell ref="B12:M12"/>
    <mergeCell ref="B6:G6"/>
    <mergeCell ref="B7:F7"/>
    <mergeCell ref="B8:F8"/>
    <mergeCell ref="B9:F9"/>
    <mergeCell ref="B4:M4"/>
    <mergeCell ref="B2:M2"/>
    <mergeCell ref="B10:F10"/>
    <mergeCell ref="B60:E60"/>
    <mergeCell ref="B61:E61"/>
  </mergeCells>
  <conditionalFormatting sqref="J14:M62">
    <cfRule type="cellIs" dxfId="24" priority="1" operator="lessThan">
      <formula>1</formula>
    </cfRule>
    <cfRule type="cellIs" dxfId="23" priority="2" operator="greaterThan">
      <formula>1</formula>
    </cfRule>
    <cfRule type="cellIs" dxfId="22" priority="3" operator="equal">
      <formula>1</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N54"/>
  <sheetViews>
    <sheetView zoomScale="85" zoomScaleNormal="85" workbookViewId="0"/>
  </sheetViews>
  <sheetFormatPr defaultRowHeight="12.75" x14ac:dyDescent="0.2"/>
  <cols>
    <col min="1" max="1" width="9" style="1"/>
    <col min="2" max="2" width="18.25" style="1" customWidth="1"/>
    <col min="3" max="3" width="3.875" style="1" bestFit="1" customWidth="1"/>
    <col min="4" max="4" width="3.625" style="1" bestFit="1" customWidth="1"/>
    <col min="5" max="5" width="24.5" style="1" customWidth="1"/>
    <col min="6" max="6" width="10.75" style="1" customWidth="1"/>
    <col min="7" max="7" width="12.75" style="1" customWidth="1"/>
    <col min="8" max="8" width="12.375" style="1" customWidth="1"/>
    <col min="9" max="9" width="11.75" style="1" customWidth="1"/>
    <col min="10" max="10" width="10.625" style="1" customWidth="1"/>
    <col min="11" max="12" width="10.625" style="1" bestFit="1" customWidth="1"/>
    <col min="13" max="13" width="11" style="1" customWidth="1"/>
    <col min="14" max="16384" width="9" style="1"/>
  </cols>
  <sheetData>
    <row r="2" spans="2:14" ht="18" x14ac:dyDescent="0.25">
      <c r="B2" s="160" t="s">
        <v>302</v>
      </c>
      <c r="C2" s="160"/>
      <c r="D2" s="160"/>
      <c r="E2" s="160"/>
      <c r="F2" s="160"/>
      <c r="G2" s="160"/>
      <c r="H2" s="160"/>
      <c r="I2" s="160"/>
      <c r="J2" s="160"/>
      <c r="K2" s="160"/>
      <c r="L2" s="160"/>
      <c r="M2" s="160"/>
    </row>
    <row r="4" spans="2:14" ht="21" customHeight="1" thickBot="1" x14ac:dyDescent="0.35">
      <c r="B4" s="188" t="s">
        <v>297</v>
      </c>
      <c r="C4" s="188"/>
      <c r="D4" s="188"/>
      <c r="E4" s="188"/>
      <c r="F4" s="188"/>
      <c r="G4" s="188"/>
      <c r="H4" s="188"/>
      <c r="I4" s="188"/>
      <c r="J4" s="188"/>
      <c r="K4" s="188"/>
      <c r="L4" s="188"/>
      <c r="M4" s="188"/>
      <c r="N4" s="127"/>
    </row>
    <row r="5" spans="2:14" ht="13.5" thickTop="1" x14ac:dyDescent="0.2"/>
    <row r="6" spans="2:14" ht="15" x14ac:dyDescent="0.2">
      <c r="B6" s="186" t="s">
        <v>278</v>
      </c>
      <c r="C6" s="186"/>
      <c r="D6" s="186"/>
      <c r="E6" s="186"/>
      <c r="F6" s="186"/>
      <c r="G6" s="186"/>
    </row>
    <row r="7" spans="2:14" ht="14.25" x14ac:dyDescent="0.2">
      <c r="B7" s="191" t="s">
        <v>245</v>
      </c>
      <c r="C7" s="191"/>
      <c r="D7" s="191"/>
      <c r="E7" s="191"/>
      <c r="F7" s="191"/>
      <c r="G7" s="50">
        <f>PNEC_Aquatic_Inside_Z</f>
        <v>2.1899999999999999E-2</v>
      </c>
    </row>
    <row r="8" spans="2:14" ht="14.25" x14ac:dyDescent="0.2">
      <c r="B8" s="191" t="s">
        <v>246</v>
      </c>
      <c r="C8" s="191"/>
      <c r="D8" s="191"/>
      <c r="E8" s="191"/>
      <c r="F8" s="191"/>
      <c r="G8" s="50">
        <f>PNEC_Sediment_Inside_Z</f>
        <v>4.5500000000000002E-3</v>
      </c>
    </row>
    <row r="9" spans="2:14" ht="14.25" x14ac:dyDescent="0.2">
      <c r="B9" s="191" t="s">
        <v>247</v>
      </c>
      <c r="C9" s="191"/>
      <c r="D9" s="191"/>
      <c r="E9" s="191"/>
      <c r="F9" s="191"/>
      <c r="G9" s="50">
        <f>PNEC_Aquatic_Surrounding_Z</f>
        <v>2.1899999999999999E-2</v>
      </c>
    </row>
    <row r="10" spans="2:14" ht="14.25" x14ac:dyDescent="0.2">
      <c r="B10" s="190" t="s">
        <v>270</v>
      </c>
      <c r="C10" s="191"/>
      <c r="D10" s="191"/>
      <c r="E10" s="191"/>
      <c r="F10" s="191"/>
      <c r="G10" s="50">
        <f>PNEC_Sediment_Surrounding_Z</f>
        <v>4.5500000000000002E-3</v>
      </c>
    </row>
    <row r="11" spans="2:14" ht="13.5" thickBot="1" x14ac:dyDescent="0.25"/>
    <row r="12" spans="2:14" ht="15.75" thickBot="1" x14ac:dyDescent="0.25">
      <c r="B12" s="192" t="s">
        <v>241</v>
      </c>
      <c r="C12" s="193"/>
      <c r="D12" s="193"/>
      <c r="E12" s="193"/>
      <c r="F12" s="193"/>
      <c r="G12" s="193"/>
      <c r="H12" s="193"/>
      <c r="I12" s="193"/>
      <c r="J12" s="193"/>
      <c r="K12" s="193"/>
      <c r="L12" s="193"/>
      <c r="M12" s="193"/>
    </row>
    <row r="13" spans="2:14" ht="99.75" x14ac:dyDescent="0.2">
      <c r="B13" s="18" t="s">
        <v>10</v>
      </c>
      <c r="C13" s="187" t="s">
        <v>11</v>
      </c>
      <c r="D13" s="187"/>
      <c r="E13" s="18" t="s">
        <v>12</v>
      </c>
      <c r="F13" s="16" t="s">
        <v>244</v>
      </c>
      <c r="G13" s="16" t="s">
        <v>334</v>
      </c>
      <c r="H13" s="16" t="s">
        <v>335</v>
      </c>
      <c r="I13" s="16" t="s">
        <v>336</v>
      </c>
      <c r="J13" s="16" t="s">
        <v>170</v>
      </c>
      <c r="K13" s="16" t="s">
        <v>337</v>
      </c>
      <c r="L13" s="16" t="s">
        <v>338</v>
      </c>
      <c r="M13" s="16" t="s">
        <v>339</v>
      </c>
    </row>
    <row r="14" spans="2:14" ht="14.25" x14ac:dyDescent="0.2">
      <c r="B14" s="95" t="s">
        <v>180</v>
      </c>
      <c r="C14" s="95" t="s">
        <v>239</v>
      </c>
      <c r="D14" s="95">
        <v>11</v>
      </c>
      <c r="E14" s="95" t="str">
        <f t="shared" ref="E14:E51" si="0">Compound_Name_Z</f>
        <v>Zineb</v>
      </c>
      <c r="F14" s="96" t="e">
        <f>Baltic_Scenario_Calculations_Z!K20</f>
        <v>#DIV/0!</v>
      </c>
      <c r="G14" s="96" t="e">
        <f>Baltic_Scenario_Calculations_Z!L20</f>
        <v>#DIV/0!</v>
      </c>
      <c r="H14" s="96" t="e">
        <f>Baltic_Scenario_Calculations_Z!M20</f>
        <v>#DIV/0!</v>
      </c>
      <c r="I14" s="96" t="e">
        <f>Baltic_Scenario_Calculations_Z!N20</f>
        <v>#DIV/0!</v>
      </c>
      <c r="J14" s="96" t="e">
        <f>Baltic_Scenario_Calculations_Z!S20</f>
        <v>#DIV/0!</v>
      </c>
      <c r="K14" s="96" t="e">
        <f>Baltic_Scenario_Calculations_Z!T20</f>
        <v>#DIV/0!</v>
      </c>
      <c r="L14" s="96" t="e">
        <f>Baltic_Scenario_Calculations_Z!U20</f>
        <v>#DIV/0!</v>
      </c>
      <c r="M14" s="96" t="e">
        <f>Baltic_Scenario_Calculations_Z!V20</f>
        <v>#DIV/0!</v>
      </c>
    </row>
    <row r="15" spans="2:14" ht="14.25" x14ac:dyDescent="0.2">
      <c r="B15" s="95" t="s">
        <v>181</v>
      </c>
      <c r="C15" s="95" t="s">
        <v>238</v>
      </c>
      <c r="D15" s="95">
        <v>8</v>
      </c>
      <c r="E15" s="95" t="str">
        <f t="shared" si="0"/>
        <v>Zineb</v>
      </c>
      <c r="F15" s="96" t="e">
        <f>Baltic_Scenario_Calculations_Z!K21</f>
        <v>#DIV/0!</v>
      </c>
      <c r="G15" s="96" t="e">
        <f>Baltic_Scenario_Calculations_Z!L21</f>
        <v>#DIV/0!</v>
      </c>
      <c r="H15" s="96" t="e">
        <f>Baltic_Scenario_Calculations_Z!M21</f>
        <v>#DIV/0!</v>
      </c>
      <c r="I15" s="96" t="e">
        <f>Baltic_Scenario_Calculations_Z!N21</f>
        <v>#DIV/0!</v>
      </c>
      <c r="J15" s="96" t="e">
        <f>Baltic_Scenario_Calculations_Z!S21</f>
        <v>#DIV/0!</v>
      </c>
      <c r="K15" s="96" t="e">
        <f>Baltic_Scenario_Calculations_Z!T21</f>
        <v>#DIV/0!</v>
      </c>
      <c r="L15" s="96" t="e">
        <f>Baltic_Scenario_Calculations_Z!U21</f>
        <v>#DIV/0!</v>
      </c>
      <c r="M15" s="96" t="e">
        <f>Baltic_Scenario_Calculations_Z!V21</f>
        <v>#DIV/0!</v>
      </c>
    </row>
    <row r="16" spans="2:14" ht="14.25" x14ac:dyDescent="0.2">
      <c r="B16" s="95" t="s">
        <v>182</v>
      </c>
      <c r="C16" s="95" t="s">
        <v>238</v>
      </c>
      <c r="D16" s="95">
        <v>12</v>
      </c>
      <c r="E16" s="95" t="str">
        <f t="shared" si="0"/>
        <v>Zineb</v>
      </c>
      <c r="F16" s="96" t="e">
        <f>Baltic_Scenario_Calculations_Z!K22</f>
        <v>#DIV/0!</v>
      </c>
      <c r="G16" s="96" t="e">
        <f>Baltic_Scenario_Calculations_Z!L22</f>
        <v>#DIV/0!</v>
      </c>
      <c r="H16" s="96" t="e">
        <f>Baltic_Scenario_Calculations_Z!M22</f>
        <v>#DIV/0!</v>
      </c>
      <c r="I16" s="96" t="e">
        <f>Baltic_Scenario_Calculations_Z!N22</f>
        <v>#DIV/0!</v>
      </c>
      <c r="J16" s="96" t="e">
        <f>Baltic_Scenario_Calculations_Z!S22</f>
        <v>#DIV/0!</v>
      </c>
      <c r="K16" s="96" t="e">
        <f>Baltic_Scenario_Calculations_Z!T22</f>
        <v>#DIV/0!</v>
      </c>
      <c r="L16" s="96" t="e">
        <f>Baltic_Scenario_Calculations_Z!U22</f>
        <v>#DIV/0!</v>
      </c>
      <c r="M16" s="96" t="e">
        <f>Baltic_Scenario_Calculations_Z!V22</f>
        <v>#DIV/0!</v>
      </c>
    </row>
    <row r="17" spans="2:13" ht="14.25" x14ac:dyDescent="0.2">
      <c r="B17" s="95" t="s">
        <v>183</v>
      </c>
      <c r="C17" s="95" t="s">
        <v>238</v>
      </c>
      <c r="D17" s="95">
        <v>13</v>
      </c>
      <c r="E17" s="95" t="str">
        <f t="shared" si="0"/>
        <v>Zineb</v>
      </c>
      <c r="F17" s="96" t="e">
        <f>Baltic_Scenario_Calculations_Z!K23</f>
        <v>#DIV/0!</v>
      </c>
      <c r="G17" s="96" t="e">
        <f>Baltic_Scenario_Calculations_Z!L23</f>
        <v>#DIV/0!</v>
      </c>
      <c r="H17" s="96" t="e">
        <f>Baltic_Scenario_Calculations_Z!M23</f>
        <v>#DIV/0!</v>
      </c>
      <c r="I17" s="96" t="e">
        <f>Baltic_Scenario_Calculations_Z!N23</f>
        <v>#DIV/0!</v>
      </c>
      <c r="J17" s="96" t="e">
        <f>Baltic_Scenario_Calculations_Z!S23</f>
        <v>#DIV/0!</v>
      </c>
      <c r="K17" s="96" t="e">
        <f>Baltic_Scenario_Calculations_Z!T23</f>
        <v>#DIV/0!</v>
      </c>
      <c r="L17" s="96" t="e">
        <f>Baltic_Scenario_Calculations_Z!U23</f>
        <v>#DIV/0!</v>
      </c>
      <c r="M17" s="96" t="e">
        <f>Baltic_Scenario_Calculations_Z!V23</f>
        <v>#DIV/0!</v>
      </c>
    </row>
    <row r="18" spans="2:13" ht="14.25" x14ac:dyDescent="0.2">
      <c r="B18" s="95" t="s">
        <v>184</v>
      </c>
      <c r="C18" s="95" t="s">
        <v>238</v>
      </c>
      <c r="D18" s="95">
        <v>14</v>
      </c>
      <c r="E18" s="95" t="str">
        <f t="shared" si="0"/>
        <v>Zineb</v>
      </c>
      <c r="F18" s="96" t="e">
        <f>Baltic_Scenario_Calculations_Z!K24</f>
        <v>#DIV/0!</v>
      </c>
      <c r="G18" s="96" t="e">
        <f>Baltic_Scenario_Calculations_Z!L24</f>
        <v>#DIV/0!</v>
      </c>
      <c r="H18" s="96" t="e">
        <f>Baltic_Scenario_Calculations_Z!M24</f>
        <v>#DIV/0!</v>
      </c>
      <c r="I18" s="96" t="e">
        <f>Baltic_Scenario_Calculations_Z!N24</f>
        <v>#DIV/0!</v>
      </c>
      <c r="J18" s="96" t="e">
        <f>Baltic_Scenario_Calculations_Z!S24</f>
        <v>#DIV/0!</v>
      </c>
      <c r="K18" s="96" t="e">
        <f>Baltic_Scenario_Calculations_Z!T24</f>
        <v>#DIV/0!</v>
      </c>
      <c r="L18" s="96" t="e">
        <f>Baltic_Scenario_Calculations_Z!U24</f>
        <v>#DIV/0!</v>
      </c>
      <c r="M18" s="96" t="e">
        <f>Baltic_Scenario_Calculations_Z!V24</f>
        <v>#DIV/0!</v>
      </c>
    </row>
    <row r="19" spans="2:13" ht="14.25" x14ac:dyDescent="0.2">
      <c r="B19" s="95" t="s">
        <v>185</v>
      </c>
      <c r="C19" s="95" t="s">
        <v>238</v>
      </c>
      <c r="D19" s="95">
        <v>15</v>
      </c>
      <c r="E19" s="95" t="str">
        <f t="shared" si="0"/>
        <v>Zineb</v>
      </c>
      <c r="F19" s="96" t="e">
        <f>Baltic_Scenario_Calculations_Z!K25</f>
        <v>#DIV/0!</v>
      </c>
      <c r="G19" s="96" t="e">
        <f>Baltic_Scenario_Calculations_Z!L25</f>
        <v>#DIV/0!</v>
      </c>
      <c r="H19" s="96" t="e">
        <f>Baltic_Scenario_Calculations_Z!M25</f>
        <v>#DIV/0!</v>
      </c>
      <c r="I19" s="96" t="e">
        <f>Baltic_Scenario_Calculations_Z!N25</f>
        <v>#DIV/0!</v>
      </c>
      <c r="J19" s="96" t="e">
        <f>Baltic_Scenario_Calculations_Z!S25</f>
        <v>#DIV/0!</v>
      </c>
      <c r="K19" s="96" t="e">
        <f>Baltic_Scenario_Calculations_Z!T25</f>
        <v>#DIV/0!</v>
      </c>
      <c r="L19" s="96" t="e">
        <f>Baltic_Scenario_Calculations_Z!U25</f>
        <v>#DIV/0!</v>
      </c>
      <c r="M19" s="96" t="e">
        <f>Baltic_Scenario_Calculations_Z!V25</f>
        <v>#DIV/0!</v>
      </c>
    </row>
    <row r="20" spans="2:13" ht="14.25" x14ac:dyDescent="0.2">
      <c r="B20" s="95" t="s">
        <v>186</v>
      </c>
      <c r="C20" s="95" t="s">
        <v>238</v>
      </c>
      <c r="D20" s="95">
        <v>16</v>
      </c>
      <c r="E20" s="95" t="str">
        <f t="shared" si="0"/>
        <v>Zineb</v>
      </c>
      <c r="F20" s="96" t="e">
        <f>Baltic_Scenario_Calculations_Z!K26</f>
        <v>#DIV/0!</v>
      </c>
      <c r="G20" s="96" t="e">
        <f>Baltic_Scenario_Calculations_Z!L26</f>
        <v>#DIV/0!</v>
      </c>
      <c r="H20" s="96" t="e">
        <f>Baltic_Scenario_Calculations_Z!M26</f>
        <v>#DIV/0!</v>
      </c>
      <c r="I20" s="96" t="e">
        <f>Baltic_Scenario_Calculations_Z!N26</f>
        <v>#DIV/0!</v>
      </c>
      <c r="J20" s="96" t="e">
        <f>Baltic_Scenario_Calculations_Z!S26</f>
        <v>#DIV/0!</v>
      </c>
      <c r="K20" s="96" t="e">
        <f>Baltic_Scenario_Calculations_Z!T26</f>
        <v>#DIV/0!</v>
      </c>
      <c r="L20" s="96" t="e">
        <f>Baltic_Scenario_Calculations_Z!U26</f>
        <v>#DIV/0!</v>
      </c>
      <c r="M20" s="96" t="e">
        <f>Baltic_Scenario_Calculations_Z!V26</f>
        <v>#DIV/0!</v>
      </c>
    </row>
    <row r="21" spans="2:13" ht="14.25" x14ac:dyDescent="0.2">
      <c r="B21" s="95" t="s">
        <v>187</v>
      </c>
      <c r="C21" s="95" t="s">
        <v>249</v>
      </c>
      <c r="D21" s="95">
        <v>8</v>
      </c>
      <c r="E21" s="95" t="str">
        <f t="shared" si="0"/>
        <v>Zineb</v>
      </c>
      <c r="F21" s="96" t="e">
        <f>Baltic_Scenario_Calculations_Z!K27</f>
        <v>#DIV/0!</v>
      </c>
      <c r="G21" s="96" t="e">
        <f>Baltic_Scenario_Calculations_Z!L27</f>
        <v>#DIV/0!</v>
      </c>
      <c r="H21" s="96" t="e">
        <f>Baltic_Scenario_Calculations_Z!M27</f>
        <v>#DIV/0!</v>
      </c>
      <c r="I21" s="96" t="e">
        <f>Baltic_Scenario_Calculations_Z!N27</f>
        <v>#DIV/0!</v>
      </c>
      <c r="J21" s="96" t="e">
        <f>Baltic_Scenario_Calculations_Z!S27</f>
        <v>#DIV/0!</v>
      </c>
      <c r="K21" s="96" t="e">
        <f>Baltic_Scenario_Calculations_Z!T27</f>
        <v>#DIV/0!</v>
      </c>
      <c r="L21" s="96" t="e">
        <f>Baltic_Scenario_Calculations_Z!U27</f>
        <v>#DIV/0!</v>
      </c>
      <c r="M21" s="96" t="e">
        <f>Baltic_Scenario_Calculations_Z!V27</f>
        <v>#DIV/0!</v>
      </c>
    </row>
    <row r="22" spans="2:13" ht="14.25" x14ac:dyDescent="0.2">
      <c r="B22" s="95" t="s">
        <v>188</v>
      </c>
      <c r="C22" s="95" t="s">
        <v>249</v>
      </c>
      <c r="D22" s="95">
        <v>9</v>
      </c>
      <c r="E22" s="95" t="str">
        <f t="shared" si="0"/>
        <v>Zineb</v>
      </c>
      <c r="F22" s="96" t="e">
        <f>Baltic_Scenario_Calculations_Z!K28</f>
        <v>#DIV/0!</v>
      </c>
      <c r="G22" s="96" t="e">
        <f>Baltic_Scenario_Calculations_Z!L28</f>
        <v>#DIV/0!</v>
      </c>
      <c r="H22" s="96" t="e">
        <f>Baltic_Scenario_Calculations_Z!M28</f>
        <v>#DIV/0!</v>
      </c>
      <c r="I22" s="96" t="e">
        <f>Baltic_Scenario_Calculations_Z!N28</f>
        <v>#DIV/0!</v>
      </c>
      <c r="J22" s="96" t="e">
        <f>Baltic_Scenario_Calculations_Z!S28</f>
        <v>#DIV/0!</v>
      </c>
      <c r="K22" s="96" t="e">
        <f>Baltic_Scenario_Calculations_Z!T28</f>
        <v>#DIV/0!</v>
      </c>
      <c r="L22" s="96" t="e">
        <f>Baltic_Scenario_Calculations_Z!U28</f>
        <v>#DIV/0!</v>
      </c>
      <c r="M22" s="96" t="e">
        <f>Baltic_Scenario_Calculations_Z!V28</f>
        <v>#DIV/0!</v>
      </c>
    </row>
    <row r="23" spans="2:13" ht="14.25" x14ac:dyDescent="0.2">
      <c r="B23" s="95" t="s">
        <v>189</v>
      </c>
      <c r="C23" s="95" t="s">
        <v>250</v>
      </c>
      <c r="D23" s="95">
        <v>1</v>
      </c>
      <c r="E23" s="95" t="str">
        <f t="shared" si="0"/>
        <v>Zineb</v>
      </c>
      <c r="F23" s="96" t="e">
        <f>Baltic_Scenario_Calculations_Z!K29</f>
        <v>#DIV/0!</v>
      </c>
      <c r="G23" s="96" t="e">
        <f>Baltic_Scenario_Calculations_Z!L29</f>
        <v>#DIV/0!</v>
      </c>
      <c r="H23" s="96" t="e">
        <f>Baltic_Scenario_Calculations_Z!M29</f>
        <v>#DIV/0!</v>
      </c>
      <c r="I23" s="96" t="e">
        <f>Baltic_Scenario_Calculations_Z!N29</f>
        <v>#DIV/0!</v>
      </c>
      <c r="J23" s="96" t="e">
        <f>Baltic_Scenario_Calculations_Z!S29</f>
        <v>#DIV/0!</v>
      </c>
      <c r="K23" s="96" t="e">
        <f>Baltic_Scenario_Calculations_Z!T29</f>
        <v>#DIV/0!</v>
      </c>
      <c r="L23" s="96" t="e">
        <f>Baltic_Scenario_Calculations_Z!U29</f>
        <v>#DIV/0!</v>
      </c>
      <c r="M23" s="96" t="e">
        <f>Baltic_Scenario_Calculations_Z!V29</f>
        <v>#DIV/0!</v>
      </c>
    </row>
    <row r="24" spans="2:13" ht="14.25" x14ac:dyDescent="0.2">
      <c r="B24" s="95" t="s">
        <v>190</v>
      </c>
      <c r="C24" s="95" t="s">
        <v>251</v>
      </c>
      <c r="D24" s="95">
        <v>2</v>
      </c>
      <c r="E24" s="95" t="str">
        <f t="shared" si="0"/>
        <v>Zineb</v>
      </c>
      <c r="F24" s="96" t="e">
        <f>Baltic_Scenario_Calculations_Z!K30</f>
        <v>#DIV/0!</v>
      </c>
      <c r="G24" s="96" t="e">
        <f>Baltic_Scenario_Calculations_Z!L30</f>
        <v>#DIV/0!</v>
      </c>
      <c r="H24" s="96" t="e">
        <f>Baltic_Scenario_Calculations_Z!M30</f>
        <v>#DIV/0!</v>
      </c>
      <c r="I24" s="96" t="e">
        <f>Baltic_Scenario_Calculations_Z!N30</f>
        <v>#DIV/0!</v>
      </c>
      <c r="J24" s="96" t="e">
        <f>Baltic_Scenario_Calculations_Z!S30</f>
        <v>#DIV/0!</v>
      </c>
      <c r="K24" s="96" t="e">
        <f>Baltic_Scenario_Calculations_Z!T30</f>
        <v>#DIV/0!</v>
      </c>
      <c r="L24" s="96" t="e">
        <f>Baltic_Scenario_Calculations_Z!U30</f>
        <v>#DIV/0!</v>
      </c>
      <c r="M24" s="96" t="e">
        <f>Baltic_Scenario_Calculations_Z!V30</f>
        <v>#DIV/0!</v>
      </c>
    </row>
    <row r="25" spans="2:13" ht="14.25" x14ac:dyDescent="0.2">
      <c r="B25" s="95" t="s">
        <v>191</v>
      </c>
      <c r="C25" s="95" t="s">
        <v>252</v>
      </c>
      <c r="D25" s="95">
        <v>7</v>
      </c>
      <c r="E25" s="95" t="str">
        <f t="shared" si="0"/>
        <v>Zineb</v>
      </c>
      <c r="F25" s="96" t="e">
        <f>Baltic_Scenario_Calculations_Z!K31</f>
        <v>#DIV/0!</v>
      </c>
      <c r="G25" s="96" t="e">
        <f>Baltic_Scenario_Calculations_Z!L31</f>
        <v>#DIV/0!</v>
      </c>
      <c r="H25" s="96" t="e">
        <f>Baltic_Scenario_Calculations_Z!M31</f>
        <v>#DIV/0!</v>
      </c>
      <c r="I25" s="96" t="e">
        <f>Baltic_Scenario_Calculations_Z!N31</f>
        <v>#DIV/0!</v>
      </c>
      <c r="J25" s="96" t="e">
        <f>Baltic_Scenario_Calculations_Z!S31</f>
        <v>#DIV/0!</v>
      </c>
      <c r="K25" s="96" t="e">
        <f>Baltic_Scenario_Calculations_Z!T31</f>
        <v>#DIV/0!</v>
      </c>
      <c r="L25" s="96" t="e">
        <f>Baltic_Scenario_Calculations_Z!U31</f>
        <v>#DIV/0!</v>
      </c>
      <c r="M25" s="96" t="e">
        <f>Baltic_Scenario_Calculations_Z!V31</f>
        <v>#DIV/0!</v>
      </c>
    </row>
    <row r="26" spans="2:13" ht="14.25" x14ac:dyDescent="0.2">
      <c r="B26" s="95" t="s">
        <v>192</v>
      </c>
      <c r="C26" s="95" t="s">
        <v>252</v>
      </c>
      <c r="D26" s="95">
        <v>2</v>
      </c>
      <c r="E26" s="95" t="str">
        <f t="shared" si="0"/>
        <v>Zineb</v>
      </c>
      <c r="F26" s="96" t="e">
        <f>Baltic_Scenario_Calculations_Z!K32</f>
        <v>#DIV/0!</v>
      </c>
      <c r="G26" s="96" t="e">
        <f>Baltic_Scenario_Calculations_Z!L32</f>
        <v>#DIV/0!</v>
      </c>
      <c r="H26" s="96" t="e">
        <f>Baltic_Scenario_Calculations_Z!M32</f>
        <v>#DIV/0!</v>
      </c>
      <c r="I26" s="96" t="e">
        <f>Baltic_Scenario_Calculations_Z!N32</f>
        <v>#DIV/0!</v>
      </c>
      <c r="J26" s="96" t="e">
        <f>Baltic_Scenario_Calculations_Z!S32</f>
        <v>#DIV/0!</v>
      </c>
      <c r="K26" s="96" t="e">
        <f>Baltic_Scenario_Calculations_Z!T32</f>
        <v>#DIV/0!</v>
      </c>
      <c r="L26" s="96" t="e">
        <f>Baltic_Scenario_Calculations_Z!U32</f>
        <v>#DIV/0!</v>
      </c>
      <c r="M26" s="96" t="e">
        <f>Baltic_Scenario_Calculations_Z!V32</f>
        <v>#DIV/0!</v>
      </c>
    </row>
    <row r="27" spans="2:13" ht="14.25" x14ac:dyDescent="0.2">
      <c r="B27" s="95" t="s">
        <v>193</v>
      </c>
      <c r="C27" s="95" t="s">
        <v>252</v>
      </c>
      <c r="D27" s="95">
        <v>3</v>
      </c>
      <c r="E27" s="95" t="str">
        <f t="shared" si="0"/>
        <v>Zineb</v>
      </c>
      <c r="F27" s="96" t="e">
        <f>Baltic_Scenario_Calculations_Z!K33</f>
        <v>#DIV/0!</v>
      </c>
      <c r="G27" s="96" t="e">
        <f>Baltic_Scenario_Calculations_Z!L33</f>
        <v>#DIV/0!</v>
      </c>
      <c r="H27" s="96" t="e">
        <f>Baltic_Scenario_Calculations_Z!M33</f>
        <v>#DIV/0!</v>
      </c>
      <c r="I27" s="96" t="e">
        <f>Baltic_Scenario_Calculations_Z!N33</f>
        <v>#DIV/0!</v>
      </c>
      <c r="J27" s="96" t="e">
        <f>Baltic_Scenario_Calculations_Z!S33</f>
        <v>#DIV/0!</v>
      </c>
      <c r="K27" s="96" t="e">
        <f>Baltic_Scenario_Calculations_Z!T33</f>
        <v>#DIV/0!</v>
      </c>
      <c r="L27" s="96" t="e">
        <f>Baltic_Scenario_Calculations_Z!U33</f>
        <v>#DIV/0!</v>
      </c>
      <c r="M27" s="96" t="e">
        <f>Baltic_Scenario_Calculations_Z!V33</f>
        <v>#DIV/0!</v>
      </c>
    </row>
    <row r="28" spans="2:13" ht="14.25" x14ac:dyDescent="0.2">
      <c r="B28" s="95" t="s">
        <v>194</v>
      </c>
      <c r="C28" s="95" t="s">
        <v>252</v>
      </c>
      <c r="D28" s="95">
        <v>5</v>
      </c>
      <c r="E28" s="95" t="str">
        <f t="shared" si="0"/>
        <v>Zineb</v>
      </c>
      <c r="F28" s="96" t="e">
        <f>Baltic_Scenario_Calculations_Z!K34</f>
        <v>#DIV/0!</v>
      </c>
      <c r="G28" s="96" t="e">
        <f>Baltic_Scenario_Calculations_Z!L34</f>
        <v>#DIV/0!</v>
      </c>
      <c r="H28" s="96" t="e">
        <f>Baltic_Scenario_Calculations_Z!M34</f>
        <v>#DIV/0!</v>
      </c>
      <c r="I28" s="96" t="e">
        <f>Baltic_Scenario_Calculations_Z!N34</f>
        <v>#DIV/0!</v>
      </c>
      <c r="J28" s="96" t="e">
        <f>Baltic_Scenario_Calculations_Z!S34</f>
        <v>#DIV/0!</v>
      </c>
      <c r="K28" s="96" t="e">
        <f>Baltic_Scenario_Calculations_Z!T34</f>
        <v>#DIV/0!</v>
      </c>
      <c r="L28" s="96" t="e">
        <f>Baltic_Scenario_Calculations_Z!U34</f>
        <v>#DIV/0!</v>
      </c>
      <c r="M28" s="96" t="e">
        <f>Baltic_Scenario_Calculations_Z!V34</f>
        <v>#DIV/0!</v>
      </c>
    </row>
    <row r="29" spans="2:13" ht="14.25" x14ac:dyDescent="0.2">
      <c r="B29" s="95" t="s">
        <v>195</v>
      </c>
      <c r="C29" s="95" t="s">
        <v>253</v>
      </c>
      <c r="D29" s="95">
        <v>10</v>
      </c>
      <c r="E29" s="95" t="str">
        <f t="shared" si="0"/>
        <v>Zineb</v>
      </c>
      <c r="F29" s="96" t="e">
        <f>Baltic_Scenario_Calculations_Z!K35</f>
        <v>#DIV/0!</v>
      </c>
      <c r="G29" s="96" t="e">
        <f>Baltic_Scenario_Calculations_Z!L35</f>
        <v>#DIV/0!</v>
      </c>
      <c r="H29" s="96" t="e">
        <f>Baltic_Scenario_Calculations_Z!M35</f>
        <v>#DIV/0!</v>
      </c>
      <c r="I29" s="96" t="e">
        <f>Baltic_Scenario_Calculations_Z!N35</f>
        <v>#DIV/0!</v>
      </c>
      <c r="J29" s="96" t="e">
        <f>Baltic_Scenario_Calculations_Z!S35</f>
        <v>#DIV/0!</v>
      </c>
      <c r="K29" s="96" t="e">
        <f>Baltic_Scenario_Calculations_Z!T35</f>
        <v>#DIV/0!</v>
      </c>
      <c r="L29" s="96" t="e">
        <f>Baltic_Scenario_Calculations_Z!U35</f>
        <v>#DIV/0!</v>
      </c>
      <c r="M29" s="96" t="e">
        <f>Baltic_Scenario_Calculations_Z!V35</f>
        <v>#DIV/0!</v>
      </c>
    </row>
    <row r="30" spans="2:13" ht="14.25" x14ac:dyDescent="0.2">
      <c r="B30" s="95" t="s">
        <v>196</v>
      </c>
      <c r="C30" s="95" t="s">
        <v>253</v>
      </c>
      <c r="D30" s="95">
        <v>2</v>
      </c>
      <c r="E30" s="95" t="str">
        <f t="shared" si="0"/>
        <v>Zineb</v>
      </c>
      <c r="F30" s="96" t="e">
        <f>Baltic_Scenario_Calculations_Z!K36</f>
        <v>#DIV/0!</v>
      </c>
      <c r="G30" s="96" t="e">
        <f>Baltic_Scenario_Calculations_Z!L36</f>
        <v>#DIV/0!</v>
      </c>
      <c r="H30" s="96" t="e">
        <f>Baltic_Scenario_Calculations_Z!M36</f>
        <v>#DIV/0!</v>
      </c>
      <c r="I30" s="96" t="e">
        <f>Baltic_Scenario_Calculations_Z!N36</f>
        <v>#DIV/0!</v>
      </c>
      <c r="J30" s="96" t="e">
        <f>Baltic_Scenario_Calculations_Z!S36</f>
        <v>#DIV/0!</v>
      </c>
      <c r="K30" s="96" t="e">
        <f>Baltic_Scenario_Calculations_Z!T36</f>
        <v>#DIV/0!</v>
      </c>
      <c r="L30" s="96" t="e">
        <f>Baltic_Scenario_Calculations_Z!U36</f>
        <v>#DIV/0!</v>
      </c>
      <c r="M30" s="96" t="e">
        <f>Baltic_Scenario_Calculations_Z!V36</f>
        <v>#DIV/0!</v>
      </c>
    </row>
    <row r="31" spans="2:13" ht="14.25" x14ac:dyDescent="0.2">
      <c r="B31" s="95" t="s">
        <v>197</v>
      </c>
      <c r="C31" s="95" t="s">
        <v>253</v>
      </c>
      <c r="D31" s="95">
        <v>5</v>
      </c>
      <c r="E31" s="95" t="str">
        <f t="shared" si="0"/>
        <v>Zineb</v>
      </c>
      <c r="F31" s="96" t="e">
        <f>Baltic_Scenario_Calculations_Z!K37</f>
        <v>#DIV/0!</v>
      </c>
      <c r="G31" s="96" t="e">
        <f>Baltic_Scenario_Calculations_Z!L37</f>
        <v>#DIV/0!</v>
      </c>
      <c r="H31" s="96" t="e">
        <f>Baltic_Scenario_Calculations_Z!M37</f>
        <v>#DIV/0!</v>
      </c>
      <c r="I31" s="96" t="e">
        <f>Baltic_Scenario_Calculations_Z!N37</f>
        <v>#DIV/0!</v>
      </c>
      <c r="J31" s="96" t="e">
        <f>Baltic_Scenario_Calculations_Z!S37</f>
        <v>#DIV/0!</v>
      </c>
      <c r="K31" s="96" t="e">
        <f>Baltic_Scenario_Calculations_Z!T37</f>
        <v>#DIV/0!</v>
      </c>
      <c r="L31" s="96" t="e">
        <f>Baltic_Scenario_Calculations_Z!U37</f>
        <v>#DIV/0!</v>
      </c>
      <c r="M31" s="96" t="e">
        <f>Baltic_Scenario_Calculations_Z!V37</f>
        <v>#DIV/0!</v>
      </c>
    </row>
    <row r="32" spans="2:13" ht="14.25" x14ac:dyDescent="0.2">
      <c r="B32" s="95" t="s">
        <v>198</v>
      </c>
      <c r="C32" s="95" t="s">
        <v>249</v>
      </c>
      <c r="D32" s="95">
        <v>1</v>
      </c>
      <c r="E32" s="95" t="str">
        <f t="shared" si="0"/>
        <v>Zineb</v>
      </c>
      <c r="F32" s="96" t="e">
        <f>Baltic_Scenario_Calculations_Z!K38</f>
        <v>#DIV/0!</v>
      </c>
      <c r="G32" s="96" t="e">
        <f>Baltic_Scenario_Calculations_Z!L38</f>
        <v>#DIV/0!</v>
      </c>
      <c r="H32" s="96" t="e">
        <f>Baltic_Scenario_Calculations_Z!M38</f>
        <v>#DIV/0!</v>
      </c>
      <c r="I32" s="96" t="e">
        <f>Baltic_Scenario_Calculations_Z!N38</f>
        <v>#DIV/0!</v>
      </c>
      <c r="J32" s="96" t="e">
        <f>Baltic_Scenario_Calculations_Z!S38</f>
        <v>#DIV/0!</v>
      </c>
      <c r="K32" s="96" t="e">
        <f>Baltic_Scenario_Calculations_Z!T38</f>
        <v>#DIV/0!</v>
      </c>
      <c r="L32" s="96" t="e">
        <f>Baltic_Scenario_Calculations_Z!U38</f>
        <v>#DIV/0!</v>
      </c>
      <c r="M32" s="96" t="e">
        <f>Baltic_Scenario_Calculations_Z!V38</f>
        <v>#DIV/0!</v>
      </c>
    </row>
    <row r="33" spans="2:13" ht="14.25" x14ac:dyDescent="0.2">
      <c r="B33" s="95" t="s">
        <v>199</v>
      </c>
      <c r="C33" s="95" t="s">
        <v>249</v>
      </c>
      <c r="D33" s="95">
        <v>10</v>
      </c>
      <c r="E33" s="95" t="str">
        <f t="shared" si="0"/>
        <v>Zineb</v>
      </c>
      <c r="F33" s="96" t="e">
        <f>Baltic_Scenario_Calculations_Z!K39</f>
        <v>#DIV/0!</v>
      </c>
      <c r="G33" s="96" t="e">
        <f>Baltic_Scenario_Calculations_Z!L39</f>
        <v>#DIV/0!</v>
      </c>
      <c r="H33" s="96" t="e">
        <f>Baltic_Scenario_Calculations_Z!M39</f>
        <v>#DIV/0!</v>
      </c>
      <c r="I33" s="96" t="e">
        <f>Baltic_Scenario_Calculations_Z!N39</f>
        <v>#DIV/0!</v>
      </c>
      <c r="J33" s="96" t="e">
        <f>Baltic_Scenario_Calculations_Z!S39</f>
        <v>#DIV/0!</v>
      </c>
      <c r="K33" s="96" t="e">
        <f>Baltic_Scenario_Calculations_Z!T39</f>
        <v>#DIV/0!</v>
      </c>
      <c r="L33" s="96" t="e">
        <f>Baltic_Scenario_Calculations_Z!U39</f>
        <v>#DIV/0!</v>
      </c>
      <c r="M33" s="96" t="e">
        <f>Baltic_Scenario_Calculations_Z!V39</f>
        <v>#DIV/0!</v>
      </c>
    </row>
    <row r="34" spans="2:13" ht="14.25" x14ac:dyDescent="0.2">
      <c r="B34" s="95" t="s">
        <v>200</v>
      </c>
      <c r="C34" s="95" t="s">
        <v>249</v>
      </c>
      <c r="D34" s="95">
        <v>6</v>
      </c>
      <c r="E34" s="95" t="str">
        <f t="shared" si="0"/>
        <v>Zineb</v>
      </c>
      <c r="F34" s="96" t="e">
        <f>Baltic_Scenario_Calculations_Z!K40</f>
        <v>#DIV/0!</v>
      </c>
      <c r="G34" s="96" t="e">
        <f>Baltic_Scenario_Calculations_Z!L40</f>
        <v>#DIV/0!</v>
      </c>
      <c r="H34" s="96" t="e">
        <f>Baltic_Scenario_Calculations_Z!M40</f>
        <v>#DIV/0!</v>
      </c>
      <c r="I34" s="96" t="e">
        <f>Baltic_Scenario_Calculations_Z!N40</f>
        <v>#DIV/0!</v>
      </c>
      <c r="J34" s="96" t="e">
        <f>Baltic_Scenario_Calculations_Z!S40</f>
        <v>#DIV/0!</v>
      </c>
      <c r="K34" s="96" t="e">
        <f>Baltic_Scenario_Calculations_Z!T40</f>
        <v>#DIV/0!</v>
      </c>
      <c r="L34" s="96" t="e">
        <f>Baltic_Scenario_Calculations_Z!U40</f>
        <v>#DIV/0!</v>
      </c>
      <c r="M34" s="96" t="e">
        <f>Baltic_Scenario_Calculations_Z!V40</f>
        <v>#DIV/0!</v>
      </c>
    </row>
    <row r="35" spans="2:13" ht="14.25" x14ac:dyDescent="0.2">
      <c r="B35" s="95" t="s">
        <v>201</v>
      </c>
      <c r="C35" s="95" t="s">
        <v>249</v>
      </c>
      <c r="D35" s="95">
        <v>7</v>
      </c>
      <c r="E35" s="95" t="str">
        <f t="shared" si="0"/>
        <v>Zineb</v>
      </c>
      <c r="F35" s="96" t="e">
        <f>Baltic_Scenario_Calculations_Z!K41</f>
        <v>#DIV/0!</v>
      </c>
      <c r="G35" s="96" t="e">
        <f>Baltic_Scenario_Calculations_Z!L41</f>
        <v>#DIV/0!</v>
      </c>
      <c r="H35" s="96" t="e">
        <f>Baltic_Scenario_Calculations_Z!M41</f>
        <v>#DIV/0!</v>
      </c>
      <c r="I35" s="96" t="e">
        <f>Baltic_Scenario_Calculations_Z!N41</f>
        <v>#DIV/0!</v>
      </c>
      <c r="J35" s="96" t="e">
        <f>Baltic_Scenario_Calculations_Z!S41</f>
        <v>#DIV/0!</v>
      </c>
      <c r="K35" s="96" t="e">
        <f>Baltic_Scenario_Calculations_Z!T41</f>
        <v>#DIV/0!</v>
      </c>
      <c r="L35" s="96" t="e">
        <f>Baltic_Scenario_Calculations_Z!U41</f>
        <v>#DIV/0!</v>
      </c>
      <c r="M35" s="96" t="e">
        <f>Baltic_Scenario_Calculations_Z!V41</f>
        <v>#DIV/0!</v>
      </c>
    </row>
    <row r="36" spans="2:13" ht="14.25" x14ac:dyDescent="0.2">
      <c r="B36" s="95" t="s">
        <v>202</v>
      </c>
      <c r="C36" s="95" t="s">
        <v>253</v>
      </c>
      <c r="D36" s="95">
        <v>1</v>
      </c>
      <c r="E36" s="95" t="str">
        <f t="shared" si="0"/>
        <v>Zineb</v>
      </c>
      <c r="F36" s="96" t="e">
        <f>Baltic_Scenario_Calculations_Z!K42</f>
        <v>#DIV/0!</v>
      </c>
      <c r="G36" s="96" t="e">
        <f>Baltic_Scenario_Calculations_Z!L42</f>
        <v>#DIV/0!</v>
      </c>
      <c r="H36" s="96" t="e">
        <f>Baltic_Scenario_Calculations_Z!M42</f>
        <v>#DIV/0!</v>
      </c>
      <c r="I36" s="96" t="e">
        <f>Baltic_Scenario_Calculations_Z!N42</f>
        <v>#DIV/0!</v>
      </c>
      <c r="J36" s="96" t="e">
        <f>Baltic_Scenario_Calculations_Z!S42</f>
        <v>#DIV/0!</v>
      </c>
      <c r="K36" s="96" t="e">
        <f>Baltic_Scenario_Calculations_Z!T42</f>
        <v>#DIV/0!</v>
      </c>
      <c r="L36" s="96" t="e">
        <f>Baltic_Scenario_Calculations_Z!U42</f>
        <v>#DIV/0!</v>
      </c>
      <c r="M36" s="96" t="e">
        <f>Baltic_Scenario_Calculations_Z!V42</f>
        <v>#DIV/0!</v>
      </c>
    </row>
    <row r="37" spans="2:13" ht="14.25" x14ac:dyDescent="0.2">
      <c r="B37" s="95" t="s">
        <v>203</v>
      </c>
      <c r="C37" s="95" t="s">
        <v>253</v>
      </c>
      <c r="D37" s="95">
        <v>3</v>
      </c>
      <c r="E37" s="95" t="str">
        <f t="shared" si="0"/>
        <v>Zineb</v>
      </c>
      <c r="F37" s="96" t="e">
        <f>Baltic_Scenario_Calculations_Z!K43</f>
        <v>#DIV/0!</v>
      </c>
      <c r="G37" s="96" t="e">
        <f>Baltic_Scenario_Calculations_Z!L43</f>
        <v>#DIV/0!</v>
      </c>
      <c r="H37" s="96" t="e">
        <f>Baltic_Scenario_Calculations_Z!M43</f>
        <v>#DIV/0!</v>
      </c>
      <c r="I37" s="96" t="e">
        <f>Baltic_Scenario_Calculations_Z!N43</f>
        <v>#DIV/0!</v>
      </c>
      <c r="J37" s="96" t="e">
        <f>Baltic_Scenario_Calculations_Z!S43</f>
        <v>#DIV/0!</v>
      </c>
      <c r="K37" s="96" t="e">
        <f>Baltic_Scenario_Calculations_Z!T43</f>
        <v>#DIV/0!</v>
      </c>
      <c r="L37" s="96" t="e">
        <f>Baltic_Scenario_Calculations_Z!U43</f>
        <v>#DIV/0!</v>
      </c>
      <c r="M37" s="96" t="e">
        <f>Baltic_Scenario_Calculations_Z!V43</f>
        <v>#DIV/0!</v>
      </c>
    </row>
    <row r="38" spans="2:13" ht="14.25" x14ac:dyDescent="0.2">
      <c r="B38" s="95" t="s">
        <v>204</v>
      </c>
      <c r="C38" s="95" t="s">
        <v>253</v>
      </c>
      <c r="D38" s="95">
        <v>4</v>
      </c>
      <c r="E38" s="95" t="str">
        <f t="shared" si="0"/>
        <v>Zineb</v>
      </c>
      <c r="F38" s="96" t="e">
        <f>Baltic_Scenario_Calculations_Z!K44</f>
        <v>#DIV/0!</v>
      </c>
      <c r="G38" s="96" t="e">
        <f>Baltic_Scenario_Calculations_Z!L44</f>
        <v>#DIV/0!</v>
      </c>
      <c r="H38" s="96" t="e">
        <f>Baltic_Scenario_Calculations_Z!M44</f>
        <v>#DIV/0!</v>
      </c>
      <c r="I38" s="96" t="e">
        <f>Baltic_Scenario_Calculations_Z!N44</f>
        <v>#DIV/0!</v>
      </c>
      <c r="J38" s="96" t="e">
        <f>Baltic_Scenario_Calculations_Z!S44</f>
        <v>#DIV/0!</v>
      </c>
      <c r="K38" s="96" t="e">
        <f>Baltic_Scenario_Calculations_Z!T44</f>
        <v>#DIV/0!</v>
      </c>
      <c r="L38" s="96" t="e">
        <f>Baltic_Scenario_Calculations_Z!U44</f>
        <v>#DIV/0!</v>
      </c>
      <c r="M38" s="96" t="e">
        <f>Baltic_Scenario_Calculations_Z!V44</f>
        <v>#DIV/0!</v>
      </c>
    </row>
    <row r="39" spans="2:13" ht="14.25" x14ac:dyDescent="0.2">
      <c r="B39" s="95" t="s">
        <v>205</v>
      </c>
      <c r="C39" s="95" t="s">
        <v>253</v>
      </c>
      <c r="D39" s="95">
        <v>7</v>
      </c>
      <c r="E39" s="95" t="str">
        <f t="shared" si="0"/>
        <v>Zineb</v>
      </c>
      <c r="F39" s="96" t="e">
        <f>Baltic_Scenario_Calculations_Z!K45</f>
        <v>#DIV/0!</v>
      </c>
      <c r="G39" s="96" t="e">
        <f>Baltic_Scenario_Calculations_Z!L45</f>
        <v>#DIV/0!</v>
      </c>
      <c r="H39" s="96" t="e">
        <f>Baltic_Scenario_Calculations_Z!M45</f>
        <v>#DIV/0!</v>
      </c>
      <c r="I39" s="96" t="e">
        <f>Baltic_Scenario_Calculations_Z!N45</f>
        <v>#DIV/0!</v>
      </c>
      <c r="J39" s="96" t="e">
        <f>Baltic_Scenario_Calculations_Z!S45</f>
        <v>#DIV/0!</v>
      </c>
      <c r="K39" s="96" t="e">
        <f>Baltic_Scenario_Calculations_Z!T45</f>
        <v>#DIV/0!</v>
      </c>
      <c r="L39" s="96" t="e">
        <f>Baltic_Scenario_Calculations_Z!U45</f>
        <v>#DIV/0!</v>
      </c>
      <c r="M39" s="96" t="e">
        <f>Baltic_Scenario_Calculations_Z!V45</f>
        <v>#DIV/0!</v>
      </c>
    </row>
    <row r="40" spans="2:13" ht="14.25" x14ac:dyDescent="0.2">
      <c r="B40" s="95" t="s">
        <v>206</v>
      </c>
      <c r="C40" s="95" t="s">
        <v>253</v>
      </c>
      <c r="D40" s="95">
        <v>8</v>
      </c>
      <c r="E40" s="95" t="str">
        <f t="shared" si="0"/>
        <v>Zineb</v>
      </c>
      <c r="F40" s="96" t="e">
        <f>Baltic_Scenario_Calculations_Z!K46</f>
        <v>#DIV/0!</v>
      </c>
      <c r="G40" s="96" t="e">
        <f>Baltic_Scenario_Calculations_Z!L46</f>
        <v>#DIV/0!</v>
      </c>
      <c r="H40" s="96" t="e">
        <f>Baltic_Scenario_Calculations_Z!M46</f>
        <v>#DIV/0!</v>
      </c>
      <c r="I40" s="96" t="e">
        <f>Baltic_Scenario_Calculations_Z!N46</f>
        <v>#DIV/0!</v>
      </c>
      <c r="J40" s="96" t="e">
        <f>Baltic_Scenario_Calculations_Z!S46</f>
        <v>#DIV/0!</v>
      </c>
      <c r="K40" s="96" t="e">
        <f>Baltic_Scenario_Calculations_Z!T46</f>
        <v>#DIV/0!</v>
      </c>
      <c r="L40" s="96" t="e">
        <f>Baltic_Scenario_Calculations_Z!U46</f>
        <v>#DIV/0!</v>
      </c>
      <c r="M40" s="96" t="e">
        <f>Baltic_Scenario_Calculations_Z!V46</f>
        <v>#DIV/0!</v>
      </c>
    </row>
    <row r="41" spans="2:13" ht="14.25" x14ac:dyDescent="0.2">
      <c r="B41" s="95" t="s">
        <v>207</v>
      </c>
      <c r="C41" s="95" t="s">
        <v>253</v>
      </c>
      <c r="D41" s="95">
        <v>9</v>
      </c>
      <c r="E41" s="95" t="str">
        <f t="shared" si="0"/>
        <v>Zineb</v>
      </c>
      <c r="F41" s="96" t="e">
        <f>Baltic_Scenario_Calculations_Z!K47</f>
        <v>#DIV/0!</v>
      </c>
      <c r="G41" s="96" t="e">
        <f>Baltic_Scenario_Calculations_Z!L47</f>
        <v>#DIV/0!</v>
      </c>
      <c r="H41" s="96" t="e">
        <f>Baltic_Scenario_Calculations_Z!M47</f>
        <v>#DIV/0!</v>
      </c>
      <c r="I41" s="96" t="e">
        <f>Baltic_Scenario_Calculations_Z!N47</f>
        <v>#DIV/0!</v>
      </c>
      <c r="J41" s="96" t="e">
        <f>Baltic_Scenario_Calculations_Z!S47</f>
        <v>#DIV/0!</v>
      </c>
      <c r="K41" s="96" t="e">
        <f>Baltic_Scenario_Calculations_Z!T47</f>
        <v>#DIV/0!</v>
      </c>
      <c r="L41" s="96" t="e">
        <f>Baltic_Scenario_Calculations_Z!U47</f>
        <v>#DIV/0!</v>
      </c>
      <c r="M41" s="96" t="e">
        <f>Baltic_Scenario_Calculations_Z!V47</f>
        <v>#DIV/0!</v>
      </c>
    </row>
    <row r="42" spans="2:13" ht="14.25" x14ac:dyDescent="0.2">
      <c r="B42" s="95" t="s">
        <v>208</v>
      </c>
      <c r="C42" s="95" t="s">
        <v>239</v>
      </c>
      <c r="D42" s="95">
        <v>10</v>
      </c>
      <c r="E42" s="95" t="str">
        <f t="shared" si="0"/>
        <v>Zineb</v>
      </c>
      <c r="F42" s="96" t="e">
        <f>Baltic_Scenario_Calculations_Z!K48</f>
        <v>#DIV/0!</v>
      </c>
      <c r="G42" s="96" t="e">
        <f>Baltic_Scenario_Calculations_Z!L48</f>
        <v>#DIV/0!</v>
      </c>
      <c r="H42" s="96" t="e">
        <f>Baltic_Scenario_Calculations_Z!M48</f>
        <v>#DIV/0!</v>
      </c>
      <c r="I42" s="96" t="e">
        <f>Baltic_Scenario_Calculations_Z!N48</f>
        <v>#DIV/0!</v>
      </c>
      <c r="J42" s="96" t="e">
        <f>Baltic_Scenario_Calculations_Z!S48</f>
        <v>#DIV/0!</v>
      </c>
      <c r="K42" s="96" t="e">
        <f>Baltic_Scenario_Calculations_Z!T48</f>
        <v>#DIV/0!</v>
      </c>
      <c r="L42" s="96" t="e">
        <f>Baltic_Scenario_Calculations_Z!U48</f>
        <v>#DIV/0!</v>
      </c>
      <c r="M42" s="96" t="e">
        <f>Baltic_Scenario_Calculations_Z!V48</f>
        <v>#DIV/0!</v>
      </c>
    </row>
    <row r="43" spans="2:13" ht="14.25" x14ac:dyDescent="0.2">
      <c r="B43" s="95" t="s">
        <v>209</v>
      </c>
      <c r="C43" s="95" t="s">
        <v>239</v>
      </c>
      <c r="D43" s="95">
        <v>12</v>
      </c>
      <c r="E43" s="95" t="str">
        <f t="shared" si="0"/>
        <v>Zineb</v>
      </c>
      <c r="F43" s="96" t="e">
        <f>Baltic_Scenario_Calculations_Z!K49</f>
        <v>#DIV/0!</v>
      </c>
      <c r="G43" s="96" t="e">
        <f>Baltic_Scenario_Calculations_Z!L49</f>
        <v>#DIV/0!</v>
      </c>
      <c r="H43" s="96" t="e">
        <f>Baltic_Scenario_Calculations_Z!M49</f>
        <v>#DIV/0!</v>
      </c>
      <c r="I43" s="96" t="e">
        <f>Baltic_Scenario_Calculations_Z!N49</f>
        <v>#DIV/0!</v>
      </c>
      <c r="J43" s="96" t="e">
        <f>Baltic_Scenario_Calculations_Z!S49</f>
        <v>#DIV/0!</v>
      </c>
      <c r="K43" s="96" t="e">
        <f>Baltic_Scenario_Calculations_Z!T49</f>
        <v>#DIV/0!</v>
      </c>
      <c r="L43" s="96" t="e">
        <f>Baltic_Scenario_Calculations_Z!U49</f>
        <v>#DIV/0!</v>
      </c>
      <c r="M43" s="96" t="e">
        <f>Baltic_Scenario_Calculations_Z!V49</f>
        <v>#DIV/0!</v>
      </c>
    </row>
    <row r="44" spans="2:13" ht="14.25" x14ac:dyDescent="0.2">
      <c r="B44" s="95" t="s">
        <v>210</v>
      </c>
      <c r="C44" s="95" t="s">
        <v>239</v>
      </c>
      <c r="D44" s="95">
        <v>13</v>
      </c>
      <c r="E44" s="95" t="str">
        <f t="shared" si="0"/>
        <v>Zineb</v>
      </c>
      <c r="F44" s="96" t="e">
        <f>Baltic_Scenario_Calculations_Z!K50</f>
        <v>#DIV/0!</v>
      </c>
      <c r="G44" s="96" t="e">
        <f>Baltic_Scenario_Calculations_Z!L50</f>
        <v>#DIV/0!</v>
      </c>
      <c r="H44" s="96" t="e">
        <f>Baltic_Scenario_Calculations_Z!M50</f>
        <v>#DIV/0!</v>
      </c>
      <c r="I44" s="96" t="e">
        <f>Baltic_Scenario_Calculations_Z!N50</f>
        <v>#DIV/0!</v>
      </c>
      <c r="J44" s="96" t="e">
        <f>Baltic_Scenario_Calculations_Z!S50</f>
        <v>#DIV/0!</v>
      </c>
      <c r="K44" s="96" t="e">
        <f>Baltic_Scenario_Calculations_Z!T50</f>
        <v>#DIV/0!</v>
      </c>
      <c r="L44" s="96" t="e">
        <f>Baltic_Scenario_Calculations_Z!U50</f>
        <v>#DIV/0!</v>
      </c>
      <c r="M44" s="96" t="e">
        <f>Baltic_Scenario_Calculations_Z!V50</f>
        <v>#DIV/0!</v>
      </c>
    </row>
    <row r="45" spans="2:13" ht="14.25" x14ac:dyDescent="0.2">
      <c r="B45" s="95" t="s">
        <v>211</v>
      </c>
      <c r="C45" s="95" t="s">
        <v>239</v>
      </c>
      <c r="D45" s="95">
        <v>14</v>
      </c>
      <c r="E45" s="95" t="str">
        <f t="shared" si="0"/>
        <v>Zineb</v>
      </c>
      <c r="F45" s="96" t="e">
        <f>Baltic_Scenario_Calculations_Z!K51</f>
        <v>#DIV/0!</v>
      </c>
      <c r="G45" s="96" t="e">
        <f>Baltic_Scenario_Calculations_Z!L51</f>
        <v>#DIV/0!</v>
      </c>
      <c r="H45" s="96" t="e">
        <f>Baltic_Scenario_Calculations_Z!M51</f>
        <v>#DIV/0!</v>
      </c>
      <c r="I45" s="96" t="e">
        <f>Baltic_Scenario_Calculations_Z!N51</f>
        <v>#DIV/0!</v>
      </c>
      <c r="J45" s="96" t="e">
        <f>Baltic_Scenario_Calculations_Z!S51</f>
        <v>#DIV/0!</v>
      </c>
      <c r="K45" s="96" t="e">
        <f>Baltic_Scenario_Calculations_Z!T51</f>
        <v>#DIV/0!</v>
      </c>
      <c r="L45" s="96" t="e">
        <f>Baltic_Scenario_Calculations_Z!U51</f>
        <v>#DIV/0!</v>
      </c>
      <c r="M45" s="96" t="e">
        <f>Baltic_Scenario_Calculations_Z!V51</f>
        <v>#DIV/0!</v>
      </c>
    </row>
    <row r="46" spans="2:13" ht="14.25" x14ac:dyDescent="0.2">
      <c r="B46" s="95" t="s">
        <v>212</v>
      </c>
      <c r="C46" s="95" t="s">
        <v>239</v>
      </c>
      <c r="D46" s="95">
        <v>9</v>
      </c>
      <c r="E46" s="95" t="str">
        <f t="shared" si="0"/>
        <v>Zineb</v>
      </c>
      <c r="F46" s="96" t="e">
        <f>Baltic_Scenario_Calculations_Z!K52</f>
        <v>#DIV/0!</v>
      </c>
      <c r="G46" s="96" t="e">
        <f>Baltic_Scenario_Calculations_Z!L52</f>
        <v>#DIV/0!</v>
      </c>
      <c r="H46" s="96" t="e">
        <f>Baltic_Scenario_Calculations_Z!M52</f>
        <v>#DIV/0!</v>
      </c>
      <c r="I46" s="96" t="e">
        <f>Baltic_Scenario_Calculations_Z!N52</f>
        <v>#DIV/0!</v>
      </c>
      <c r="J46" s="96" t="e">
        <f>Baltic_Scenario_Calculations_Z!S52</f>
        <v>#DIV/0!</v>
      </c>
      <c r="K46" s="96" t="e">
        <f>Baltic_Scenario_Calculations_Z!T52</f>
        <v>#DIV/0!</v>
      </c>
      <c r="L46" s="96" t="e">
        <f>Baltic_Scenario_Calculations_Z!U52</f>
        <v>#DIV/0!</v>
      </c>
      <c r="M46" s="96" t="e">
        <f>Baltic_Scenario_Calculations_Z!V52</f>
        <v>#DIV/0!</v>
      </c>
    </row>
    <row r="47" spans="2:13" ht="14.25" x14ac:dyDescent="0.2">
      <c r="B47" s="95" t="s">
        <v>213</v>
      </c>
      <c r="C47" s="95" t="s">
        <v>249</v>
      </c>
      <c r="D47" s="95">
        <v>2</v>
      </c>
      <c r="E47" s="95" t="str">
        <f t="shared" si="0"/>
        <v>Zineb</v>
      </c>
      <c r="F47" s="96" t="e">
        <f>Baltic_Scenario_Calculations_Z!K53</f>
        <v>#DIV/0!</v>
      </c>
      <c r="G47" s="96" t="e">
        <f>Baltic_Scenario_Calculations_Z!L53</f>
        <v>#DIV/0!</v>
      </c>
      <c r="H47" s="96" t="e">
        <f>Baltic_Scenario_Calculations_Z!M53</f>
        <v>#DIV/0!</v>
      </c>
      <c r="I47" s="96" t="e">
        <f>Baltic_Scenario_Calculations_Z!N53</f>
        <v>#DIV/0!</v>
      </c>
      <c r="J47" s="96" t="e">
        <f>Baltic_Scenario_Calculations_Z!S53</f>
        <v>#DIV/0!</v>
      </c>
      <c r="K47" s="96" t="e">
        <f>Baltic_Scenario_Calculations_Z!T53</f>
        <v>#DIV/0!</v>
      </c>
      <c r="L47" s="96" t="e">
        <f>Baltic_Scenario_Calculations_Z!U53</f>
        <v>#DIV/0!</v>
      </c>
      <c r="M47" s="96" t="e">
        <f>Baltic_Scenario_Calculations_Z!V53</f>
        <v>#DIV/0!</v>
      </c>
    </row>
    <row r="48" spans="2:13" ht="14.25" x14ac:dyDescent="0.2">
      <c r="B48" s="95" t="s">
        <v>214</v>
      </c>
      <c r="C48" s="95" t="s">
        <v>249</v>
      </c>
      <c r="D48" s="95">
        <v>3</v>
      </c>
      <c r="E48" s="95" t="str">
        <f t="shared" si="0"/>
        <v>Zineb</v>
      </c>
      <c r="F48" s="96" t="e">
        <f>Baltic_Scenario_Calculations_Z!K54</f>
        <v>#DIV/0!</v>
      </c>
      <c r="G48" s="96" t="e">
        <f>Baltic_Scenario_Calculations_Z!L54</f>
        <v>#DIV/0!</v>
      </c>
      <c r="H48" s="96" t="e">
        <f>Baltic_Scenario_Calculations_Z!M54</f>
        <v>#DIV/0!</v>
      </c>
      <c r="I48" s="96" t="e">
        <f>Baltic_Scenario_Calculations_Z!N54</f>
        <v>#DIV/0!</v>
      </c>
      <c r="J48" s="96" t="e">
        <f>Baltic_Scenario_Calculations_Z!S54</f>
        <v>#DIV/0!</v>
      </c>
      <c r="K48" s="96" t="e">
        <f>Baltic_Scenario_Calculations_Z!T54</f>
        <v>#DIV/0!</v>
      </c>
      <c r="L48" s="96" t="e">
        <f>Baltic_Scenario_Calculations_Z!U54</f>
        <v>#DIV/0!</v>
      </c>
      <c r="M48" s="96" t="e">
        <f>Baltic_Scenario_Calculations_Z!V54</f>
        <v>#DIV/0!</v>
      </c>
    </row>
    <row r="49" spans="2:13" ht="14.25" x14ac:dyDescent="0.2">
      <c r="B49" s="95" t="s">
        <v>215</v>
      </c>
      <c r="C49" s="95" t="s">
        <v>249</v>
      </c>
      <c r="D49" s="95">
        <v>4</v>
      </c>
      <c r="E49" s="95" t="str">
        <f t="shared" si="0"/>
        <v>Zineb</v>
      </c>
      <c r="F49" s="96" t="e">
        <f>Baltic_Scenario_Calculations_Z!K55</f>
        <v>#DIV/0!</v>
      </c>
      <c r="G49" s="96" t="e">
        <f>Baltic_Scenario_Calculations_Z!L55</f>
        <v>#DIV/0!</v>
      </c>
      <c r="H49" s="96" t="e">
        <f>Baltic_Scenario_Calculations_Z!M55</f>
        <v>#DIV/0!</v>
      </c>
      <c r="I49" s="96" t="e">
        <f>Baltic_Scenario_Calculations_Z!N55</f>
        <v>#DIV/0!</v>
      </c>
      <c r="J49" s="96" t="e">
        <f>Baltic_Scenario_Calculations_Z!S55</f>
        <v>#DIV/0!</v>
      </c>
      <c r="K49" s="96" t="e">
        <f>Baltic_Scenario_Calculations_Z!T55</f>
        <v>#DIV/0!</v>
      </c>
      <c r="L49" s="96" t="e">
        <f>Baltic_Scenario_Calculations_Z!U55</f>
        <v>#DIV/0!</v>
      </c>
      <c r="M49" s="96" t="e">
        <f>Baltic_Scenario_Calculations_Z!V55</f>
        <v>#DIV/0!</v>
      </c>
    </row>
    <row r="50" spans="2:13" ht="14.25" x14ac:dyDescent="0.2">
      <c r="B50" s="95" t="s">
        <v>216</v>
      </c>
      <c r="C50" s="95" t="s">
        <v>249</v>
      </c>
      <c r="D50" s="95">
        <v>5</v>
      </c>
      <c r="E50" s="95" t="str">
        <f t="shared" si="0"/>
        <v>Zineb</v>
      </c>
      <c r="F50" s="96" t="e">
        <f>Baltic_Scenario_Calculations_Z!K56</f>
        <v>#DIV/0!</v>
      </c>
      <c r="G50" s="96" t="e">
        <f>Baltic_Scenario_Calculations_Z!L56</f>
        <v>#DIV/0!</v>
      </c>
      <c r="H50" s="96" t="e">
        <f>Baltic_Scenario_Calculations_Z!M56</f>
        <v>#DIV/0!</v>
      </c>
      <c r="I50" s="96" t="e">
        <f>Baltic_Scenario_Calculations_Z!N56</f>
        <v>#DIV/0!</v>
      </c>
      <c r="J50" s="96" t="e">
        <f>Baltic_Scenario_Calculations_Z!S56</f>
        <v>#DIV/0!</v>
      </c>
      <c r="K50" s="96" t="e">
        <f>Baltic_Scenario_Calculations_Z!T56</f>
        <v>#DIV/0!</v>
      </c>
      <c r="L50" s="96" t="e">
        <f>Baltic_Scenario_Calculations_Z!U56</f>
        <v>#DIV/0!</v>
      </c>
      <c r="M50" s="96" t="e">
        <f>Baltic_Scenario_Calculations_Z!V56</f>
        <v>#DIV/0!</v>
      </c>
    </row>
    <row r="51" spans="2:13" ht="14.25" x14ac:dyDescent="0.2">
      <c r="B51" s="95" t="s">
        <v>217</v>
      </c>
      <c r="C51" s="95" t="s">
        <v>239</v>
      </c>
      <c r="D51" s="95">
        <v>7</v>
      </c>
      <c r="E51" s="95" t="str">
        <f t="shared" si="0"/>
        <v>Zineb</v>
      </c>
      <c r="F51" s="96" t="e">
        <f>Baltic_Scenario_Calculations_Z!K57</f>
        <v>#DIV/0!</v>
      </c>
      <c r="G51" s="96" t="e">
        <f>Baltic_Scenario_Calculations_Z!L57</f>
        <v>#DIV/0!</v>
      </c>
      <c r="H51" s="96" t="e">
        <f>Baltic_Scenario_Calculations_Z!M57</f>
        <v>#DIV/0!</v>
      </c>
      <c r="I51" s="96" t="e">
        <f>Baltic_Scenario_Calculations_Z!N57</f>
        <v>#DIV/0!</v>
      </c>
      <c r="J51" s="96" t="e">
        <f>Baltic_Scenario_Calculations_Z!S57</f>
        <v>#DIV/0!</v>
      </c>
      <c r="K51" s="96" t="e">
        <f>Baltic_Scenario_Calculations_Z!T57</f>
        <v>#DIV/0!</v>
      </c>
      <c r="L51" s="96" t="e">
        <f>Baltic_Scenario_Calculations_Z!U57</f>
        <v>#DIV/0!</v>
      </c>
      <c r="M51" s="96" t="e">
        <f>Baltic_Scenario_Calculations_Z!V57</f>
        <v>#DIV/0!</v>
      </c>
    </row>
    <row r="52" spans="2:13" ht="14.25" x14ac:dyDescent="0.2">
      <c r="B52" s="189" t="s">
        <v>269</v>
      </c>
      <c r="C52" s="189"/>
      <c r="D52" s="189"/>
      <c r="E52" s="189"/>
      <c r="F52" s="97" t="e">
        <f>Baltic_Scenario_Calculations_Z!K60</f>
        <v>#DIV/0!</v>
      </c>
      <c r="G52" s="97" t="e">
        <f>Baltic_Scenario_Calculations_Z!L60</f>
        <v>#DIV/0!</v>
      </c>
      <c r="H52" s="97" t="e">
        <f>Baltic_Scenario_Calculations_Z!M60</f>
        <v>#DIV/0!</v>
      </c>
      <c r="I52" s="97" t="e">
        <f>Baltic_Scenario_Calculations_Z!N60</f>
        <v>#DIV/0!</v>
      </c>
      <c r="J52" s="96" t="e">
        <f>Baltic_Scenario_Calculations_Z!S60</f>
        <v>#DIV/0!</v>
      </c>
      <c r="K52" s="96" t="e">
        <f>Baltic_Scenario_Calculations_Z!T60</f>
        <v>#DIV/0!</v>
      </c>
      <c r="L52" s="96" t="e">
        <f>Baltic_Scenario_Calculations_Z!U60</f>
        <v>#DIV/0!</v>
      </c>
      <c r="M52" s="96" t="e">
        <f>Baltic_Scenario_Calculations_Z!V60</f>
        <v>#DIV/0!</v>
      </c>
    </row>
    <row r="53" spans="2:13" ht="14.25" x14ac:dyDescent="0.2">
      <c r="B53" s="189" t="s">
        <v>120</v>
      </c>
      <c r="C53" s="189"/>
      <c r="D53" s="189"/>
      <c r="E53" s="189"/>
      <c r="F53" s="97" t="e">
        <f>Baltic_Scenario_Calculations_Z!K58</f>
        <v>#DIV/0!</v>
      </c>
      <c r="G53" s="97" t="e">
        <f>Baltic_Scenario_Calculations_Z!L58</f>
        <v>#DIV/0!</v>
      </c>
      <c r="H53" s="97" t="e">
        <f>Baltic_Scenario_Calculations_Z!M58</f>
        <v>#DIV/0!</v>
      </c>
      <c r="I53" s="97" t="e">
        <f>Baltic_Scenario_Calculations_Z!N58</f>
        <v>#DIV/0!</v>
      </c>
      <c r="J53" s="96" t="e">
        <f>Baltic_Scenario_Calculations_Z!S58</f>
        <v>#DIV/0!</v>
      </c>
      <c r="K53" s="96" t="e">
        <f>Baltic_Scenario_Calculations_Z!T58</f>
        <v>#DIV/0!</v>
      </c>
      <c r="L53" s="96" t="e">
        <f>Baltic_Scenario_Calculations_Z!U58</f>
        <v>#DIV/0!</v>
      </c>
      <c r="M53" s="96" t="e">
        <f>Baltic_Scenario_Calculations_Z!V58</f>
        <v>#DIV/0!</v>
      </c>
    </row>
    <row r="54" spans="2:13" ht="14.25" x14ac:dyDescent="0.2">
      <c r="B54" s="189" t="s">
        <v>121</v>
      </c>
      <c r="C54" s="189"/>
      <c r="D54" s="189"/>
      <c r="E54" s="189"/>
      <c r="F54" s="97" t="e">
        <f>Baltic_Scenario_Calculations_Z!K59</f>
        <v>#DIV/0!</v>
      </c>
      <c r="G54" s="97" t="e">
        <f>Baltic_Scenario_Calculations_Z!L59</f>
        <v>#DIV/0!</v>
      </c>
      <c r="H54" s="97" t="e">
        <f>Baltic_Scenario_Calculations_Z!M59</f>
        <v>#DIV/0!</v>
      </c>
      <c r="I54" s="97" t="e">
        <f>Baltic_Scenario_Calculations_Z!N59</f>
        <v>#DIV/0!</v>
      </c>
      <c r="J54" s="96" t="e">
        <f>Baltic_Scenario_Calculations_Z!S59</f>
        <v>#DIV/0!</v>
      </c>
      <c r="K54" s="96" t="e">
        <f>Baltic_Scenario_Calculations_Z!T59</f>
        <v>#DIV/0!</v>
      </c>
      <c r="L54" s="96" t="e">
        <f>Baltic_Scenario_Calculations_Z!U59</f>
        <v>#DIV/0!</v>
      </c>
      <c r="M54" s="96" t="e">
        <f>Baltic_Scenario_Calculations_Z!V59</f>
        <v>#DIV/0!</v>
      </c>
    </row>
  </sheetData>
  <mergeCells count="12">
    <mergeCell ref="B2:M2"/>
    <mergeCell ref="B10:F10"/>
    <mergeCell ref="B52:E52"/>
    <mergeCell ref="B53:E53"/>
    <mergeCell ref="B54:E54"/>
    <mergeCell ref="B12:M12"/>
    <mergeCell ref="C13:D13"/>
    <mergeCell ref="B6:G6"/>
    <mergeCell ref="B7:F7"/>
    <mergeCell ref="B8:F8"/>
    <mergeCell ref="B9:F9"/>
    <mergeCell ref="B4:M4"/>
  </mergeCells>
  <conditionalFormatting sqref="J14:M54">
    <cfRule type="cellIs" dxfId="21" priority="1" operator="lessThan">
      <formula>1</formula>
    </cfRule>
    <cfRule type="cellIs" dxfId="20" priority="2" operator="greaterThan">
      <formula>1</formula>
    </cfRule>
    <cfRule type="cellIs" dxfId="19" priority="3" operator="equal">
      <formula>1</formula>
    </cfRule>
  </conditionalFormatting>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N33"/>
  <sheetViews>
    <sheetView zoomScale="85" zoomScaleNormal="85" workbookViewId="0"/>
  </sheetViews>
  <sheetFormatPr defaultRowHeight="12.75" x14ac:dyDescent="0.2"/>
  <cols>
    <col min="1" max="1" width="9" style="1"/>
    <col min="2" max="2" width="27.875" style="1" customWidth="1"/>
    <col min="3" max="3" width="4.5" style="1" bestFit="1" customWidth="1"/>
    <col min="4" max="4" width="3.625" style="1" bestFit="1" customWidth="1"/>
    <col min="5" max="5" width="26.125" style="1" customWidth="1"/>
    <col min="6" max="6" width="10.75" style="1" customWidth="1"/>
    <col min="7" max="7" width="12.75" style="1" customWidth="1"/>
    <col min="8" max="8" width="12.375" style="1" customWidth="1"/>
    <col min="9" max="9" width="11.75" style="1" customWidth="1"/>
    <col min="10" max="13" width="10.625" style="1" bestFit="1" customWidth="1"/>
    <col min="14" max="16384" width="9" style="1"/>
  </cols>
  <sheetData>
    <row r="2" spans="2:14" ht="18" x14ac:dyDescent="0.25">
      <c r="B2" s="160" t="s">
        <v>302</v>
      </c>
      <c r="C2" s="160"/>
      <c r="D2" s="160"/>
      <c r="E2" s="160"/>
      <c r="F2" s="160"/>
      <c r="G2" s="160"/>
      <c r="H2" s="160"/>
      <c r="I2" s="160"/>
      <c r="J2" s="160"/>
      <c r="K2" s="160"/>
      <c r="L2" s="160"/>
      <c r="M2" s="160"/>
    </row>
    <row r="4" spans="2:14" ht="21" customHeight="1" thickBot="1" x14ac:dyDescent="0.35">
      <c r="B4" s="188" t="s">
        <v>297</v>
      </c>
      <c r="C4" s="188"/>
      <c r="D4" s="188"/>
      <c r="E4" s="188"/>
      <c r="F4" s="188"/>
      <c r="G4" s="188"/>
      <c r="H4" s="188"/>
      <c r="I4" s="188"/>
      <c r="J4" s="188"/>
      <c r="K4" s="188"/>
      <c r="L4" s="188"/>
      <c r="M4" s="188"/>
      <c r="N4" s="127"/>
    </row>
    <row r="5" spans="2:14" ht="13.5" thickTop="1" x14ac:dyDescent="0.2"/>
    <row r="6" spans="2:14" ht="15" x14ac:dyDescent="0.2">
      <c r="B6" s="186" t="s">
        <v>278</v>
      </c>
      <c r="C6" s="186"/>
      <c r="D6" s="186"/>
      <c r="E6" s="186"/>
      <c r="F6" s="186"/>
      <c r="G6" s="186"/>
    </row>
    <row r="7" spans="2:14" ht="14.25" x14ac:dyDescent="0.2">
      <c r="B7" s="191" t="s">
        <v>245</v>
      </c>
      <c r="C7" s="191"/>
      <c r="D7" s="191"/>
      <c r="E7" s="191"/>
      <c r="F7" s="191"/>
      <c r="G7" s="50">
        <f>PNEC_Aquatic_Inside_Z</f>
        <v>2.1899999999999999E-2</v>
      </c>
    </row>
    <row r="8" spans="2:14" ht="14.25" x14ac:dyDescent="0.2">
      <c r="B8" s="191" t="s">
        <v>246</v>
      </c>
      <c r="C8" s="191"/>
      <c r="D8" s="191"/>
      <c r="E8" s="191"/>
      <c r="F8" s="191"/>
      <c r="G8" s="50">
        <f>PNEC_Sediment_Inside_Z</f>
        <v>4.5500000000000002E-3</v>
      </c>
    </row>
    <row r="9" spans="2:14" ht="14.25" x14ac:dyDescent="0.2">
      <c r="B9" s="191" t="s">
        <v>247</v>
      </c>
      <c r="C9" s="191"/>
      <c r="D9" s="191"/>
      <c r="E9" s="191"/>
      <c r="F9" s="191"/>
      <c r="G9" s="50">
        <f>PNEC_Aquatic_Surrounding_Z</f>
        <v>2.1899999999999999E-2</v>
      </c>
    </row>
    <row r="10" spans="2:14" ht="14.25" x14ac:dyDescent="0.2">
      <c r="B10" s="190" t="s">
        <v>270</v>
      </c>
      <c r="C10" s="191"/>
      <c r="D10" s="191"/>
      <c r="E10" s="191"/>
      <c r="F10" s="191"/>
      <c r="G10" s="50">
        <f>PNEC_Sediment_Surrounding_Z</f>
        <v>4.5500000000000002E-3</v>
      </c>
    </row>
    <row r="11" spans="2:14" ht="13.5" thickBot="1" x14ac:dyDescent="0.25"/>
    <row r="12" spans="2:14" ht="15" x14ac:dyDescent="0.2">
      <c r="B12" s="194" t="s">
        <v>240</v>
      </c>
      <c r="C12" s="195"/>
      <c r="D12" s="195"/>
      <c r="E12" s="195"/>
      <c r="F12" s="195"/>
      <c r="G12" s="195"/>
      <c r="H12" s="195"/>
      <c r="I12" s="195"/>
      <c r="J12" s="195"/>
      <c r="K12" s="195"/>
      <c r="L12" s="195"/>
      <c r="M12" s="195"/>
    </row>
    <row r="13" spans="2:14" ht="99.75" x14ac:dyDescent="0.2">
      <c r="B13" s="18" t="s">
        <v>10</v>
      </c>
      <c r="C13" s="187" t="s">
        <v>11</v>
      </c>
      <c r="D13" s="187"/>
      <c r="E13" s="18" t="s">
        <v>12</v>
      </c>
      <c r="F13" s="16" t="s">
        <v>244</v>
      </c>
      <c r="G13" s="16" t="s">
        <v>334</v>
      </c>
      <c r="H13" s="16" t="s">
        <v>335</v>
      </c>
      <c r="I13" s="16" t="s">
        <v>336</v>
      </c>
      <c r="J13" s="16" t="s">
        <v>170</v>
      </c>
      <c r="K13" s="16" t="s">
        <v>337</v>
      </c>
      <c r="L13" s="16" t="s">
        <v>338</v>
      </c>
      <c r="M13" s="16" t="s">
        <v>339</v>
      </c>
    </row>
    <row r="14" spans="2:14" ht="14.25" x14ac:dyDescent="0.2">
      <c r="B14" s="95" t="s">
        <v>218</v>
      </c>
      <c r="C14" s="95" t="s">
        <v>18</v>
      </c>
      <c r="D14" s="95">
        <v>10</v>
      </c>
      <c r="E14" s="95" t="str">
        <f t="shared" ref="E14:E30" si="0">Compound_Name_Z</f>
        <v>Zineb</v>
      </c>
      <c r="F14" s="96" t="e">
        <f>Baltic_Transition_Calculation_Z!K20</f>
        <v>#DIV/0!</v>
      </c>
      <c r="G14" s="96" t="e">
        <f>Baltic_Transition_Calculation_Z!L20</f>
        <v>#DIV/0!</v>
      </c>
      <c r="H14" s="96" t="e">
        <f>Baltic_Transition_Calculation_Z!M20</f>
        <v>#DIV/0!</v>
      </c>
      <c r="I14" s="96" t="e">
        <f>Baltic_Transition_Calculation_Z!N20</f>
        <v>#DIV/0!</v>
      </c>
      <c r="J14" s="96" t="e">
        <f>Baltic_Transition_Calculation_Z!S20</f>
        <v>#DIV/0!</v>
      </c>
      <c r="K14" s="96" t="e">
        <f>Baltic_Transition_Calculation_Z!T20</f>
        <v>#DIV/0!</v>
      </c>
      <c r="L14" s="96" t="e">
        <f>Baltic_Transition_Calculation_Z!U20</f>
        <v>#DIV/0!</v>
      </c>
      <c r="M14" s="96" t="e">
        <f>Baltic_Transition_Calculation_Z!V20</f>
        <v>#DIV/0!</v>
      </c>
    </row>
    <row r="15" spans="2:14" ht="14.25" x14ac:dyDescent="0.2">
      <c r="B15" s="95" t="s">
        <v>219</v>
      </c>
      <c r="C15" s="99" t="s">
        <v>18</v>
      </c>
      <c r="D15" s="95">
        <v>2</v>
      </c>
      <c r="E15" s="95" t="str">
        <f t="shared" si="0"/>
        <v>Zineb</v>
      </c>
      <c r="F15" s="96" t="e">
        <f>Baltic_Transition_Calculation_Z!K21</f>
        <v>#DIV/0!</v>
      </c>
      <c r="G15" s="96" t="e">
        <f>Baltic_Transition_Calculation_Z!L21</f>
        <v>#DIV/0!</v>
      </c>
      <c r="H15" s="96" t="e">
        <f>Baltic_Transition_Calculation_Z!M21</f>
        <v>#DIV/0!</v>
      </c>
      <c r="I15" s="96" t="e">
        <f>Baltic_Transition_Calculation_Z!N21</f>
        <v>#DIV/0!</v>
      </c>
      <c r="J15" s="96" t="e">
        <f>Baltic_Transition_Calculation_Z!S21</f>
        <v>#DIV/0!</v>
      </c>
      <c r="K15" s="96" t="e">
        <f>Baltic_Transition_Calculation_Z!T21</f>
        <v>#DIV/0!</v>
      </c>
      <c r="L15" s="96" t="e">
        <f>Baltic_Transition_Calculation_Z!U21</f>
        <v>#DIV/0!</v>
      </c>
      <c r="M15" s="96" t="e">
        <f>Baltic_Transition_Calculation_Z!V21</f>
        <v>#DIV/0!</v>
      </c>
    </row>
    <row r="16" spans="2:14" ht="14.25" x14ac:dyDescent="0.2">
      <c r="B16" s="95" t="s">
        <v>220</v>
      </c>
      <c r="C16" s="95" t="s">
        <v>18</v>
      </c>
      <c r="D16" s="95">
        <v>3</v>
      </c>
      <c r="E16" s="95" t="str">
        <f t="shared" si="0"/>
        <v>Zineb</v>
      </c>
      <c r="F16" s="96" t="e">
        <f>Baltic_Transition_Calculation_Z!K22</f>
        <v>#DIV/0!</v>
      </c>
      <c r="G16" s="96" t="e">
        <f>Baltic_Transition_Calculation_Z!L22</f>
        <v>#DIV/0!</v>
      </c>
      <c r="H16" s="96" t="e">
        <f>Baltic_Transition_Calculation_Z!M22</f>
        <v>#DIV/0!</v>
      </c>
      <c r="I16" s="96" t="e">
        <f>Baltic_Transition_Calculation_Z!N22</f>
        <v>#DIV/0!</v>
      </c>
      <c r="J16" s="96" t="e">
        <f>Baltic_Transition_Calculation_Z!S22</f>
        <v>#DIV/0!</v>
      </c>
      <c r="K16" s="96" t="e">
        <f>Baltic_Transition_Calculation_Z!T22</f>
        <v>#DIV/0!</v>
      </c>
      <c r="L16" s="96" t="e">
        <f>Baltic_Transition_Calculation_Z!U22</f>
        <v>#DIV/0!</v>
      </c>
      <c r="M16" s="96" t="e">
        <f>Baltic_Transition_Calculation_Z!V22</f>
        <v>#DIV/0!</v>
      </c>
    </row>
    <row r="17" spans="2:13" ht="14.25" x14ac:dyDescent="0.2">
      <c r="B17" s="95" t="s">
        <v>221</v>
      </c>
      <c r="C17" s="95" t="s">
        <v>238</v>
      </c>
      <c r="D17" s="95">
        <v>4</v>
      </c>
      <c r="E17" s="95" t="str">
        <f t="shared" si="0"/>
        <v>Zineb</v>
      </c>
      <c r="F17" s="96" t="e">
        <f>Baltic_Transition_Calculation_Z!K23</f>
        <v>#DIV/0!</v>
      </c>
      <c r="G17" s="96" t="e">
        <f>Baltic_Transition_Calculation_Z!L23</f>
        <v>#DIV/0!</v>
      </c>
      <c r="H17" s="96" t="e">
        <f>Baltic_Transition_Calculation_Z!M23</f>
        <v>#DIV/0!</v>
      </c>
      <c r="I17" s="96" t="e">
        <f>Baltic_Transition_Calculation_Z!N23</f>
        <v>#DIV/0!</v>
      </c>
      <c r="J17" s="96" t="e">
        <f>Baltic_Transition_Calculation_Z!S23</f>
        <v>#DIV/0!</v>
      </c>
      <c r="K17" s="96" t="e">
        <f>Baltic_Transition_Calculation_Z!T23</f>
        <v>#DIV/0!</v>
      </c>
      <c r="L17" s="96" t="e">
        <f>Baltic_Transition_Calculation_Z!U23</f>
        <v>#DIV/0!</v>
      </c>
      <c r="M17" s="96" t="e">
        <f>Baltic_Transition_Calculation_Z!V23</f>
        <v>#DIV/0!</v>
      </c>
    </row>
    <row r="18" spans="2:13" ht="14.25" x14ac:dyDescent="0.2">
      <c r="B18" s="95" t="s">
        <v>222</v>
      </c>
      <c r="C18" s="95" t="s">
        <v>238</v>
      </c>
      <c r="D18" s="95">
        <v>5</v>
      </c>
      <c r="E18" s="95" t="str">
        <f t="shared" si="0"/>
        <v>Zineb</v>
      </c>
      <c r="F18" s="96" t="e">
        <f>Baltic_Transition_Calculation_Z!K24</f>
        <v>#DIV/0!</v>
      </c>
      <c r="G18" s="96" t="e">
        <f>Baltic_Transition_Calculation_Z!L24</f>
        <v>#DIV/0!</v>
      </c>
      <c r="H18" s="96" t="e">
        <f>Baltic_Transition_Calculation_Z!M24</f>
        <v>#DIV/0!</v>
      </c>
      <c r="I18" s="96" t="e">
        <f>Baltic_Transition_Calculation_Z!N24</f>
        <v>#DIV/0!</v>
      </c>
      <c r="J18" s="96" t="e">
        <f>Baltic_Transition_Calculation_Z!S24</f>
        <v>#DIV/0!</v>
      </c>
      <c r="K18" s="96" t="e">
        <f>Baltic_Transition_Calculation_Z!T24</f>
        <v>#DIV/0!</v>
      </c>
      <c r="L18" s="96" t="e">
        <f>Baltic_Transition_Calculation_Z!U24</f>
        <v>#DIV/0!</v>
      </c>
      <c r="M18" s="96" t="e">
        <f>Baltic_Transition_Calculation_Z!V24</f>
        <v>#DIV/0!</v>
      </c>
    </row>
    <row r="19" spans="2:13" ht="14.25" x14ac:dyDescent="0.2">
      <c r="B19" s="95" t="s">
        <v>223</v>
      </c>
      <c r="C19" s="95" t="s">
        <v>238</v>
      </c>
      <c r="D19" s="95">
        <v>9</v>
      </c>
      <c r="E19" s="95" t="str">
        <f t="shared" si="0"/>
        <v>Zineb</v>
      </c>
      <c r="F19" s="96" t="e">
        <f>Baltic_Transition_Calculation_Z!K25</f>
        <v>#DIV/0!</v>
      </c>
      <c r="G19" s="96" t="e">
        <f>Baltic_Transition_Calculation_Z!L25</f>
        <v>#DIV/0!</v>
      </c>
      <c r="H19" s="96" t="e">
        <f>Baltic_Transition_Calculation_Z!M25</f>
        <v>#DIV/0!</v>
      </c>
      <c r="I19" s="96" t="e">
        <f>Baltic_Transition_Calculation_Z!N25</f>
        <v>#DIV/0!</v>
      </c>
      <c r="J19" s="96" t="e">
        <f>Baltic_Transition_Calculation_Z!S25</f>
        <v>#DIV/0!</v>
      </c>
      <c r="K19" s="96" t="e">
        <f>Baltic_Transition_Calculation_Z!T25</f>
        <v>#DIV/0!</v>
      </c>
      <c r="L19" s="96" t="e">
        <f>Baltic_Transition_Calculation_Z!U25</f>
        <v>#DIV/0!</v>
      </c>
      <c r="M19" s="96" t="e">
        <f>Baltic_Transition_Calculation_Z!V25</f>
        <v>#DIV/0!</v>
      </c>
    </row>
    <row r="20" spans="2:13" ht="14.25" x14ac:dyDescent="0.2">
      <c r="B20" s="95" t="s">
        <v>224</v>
      </c>
      <c r="C20" s="95" t="s">
        <v>238</v>
      </c>
      <c r="D20" s="95">
        <v>1</v>
      </c>
      <c r="E20" s="95" t="str">
        <f t="shared" si="0"/>
        <v>Zineb</v>
      </c>
      <c r="F20" s="96" t="e">
        <f>Baltic_Transition_Calculation_Z!K26</f>
        <v>#DIV/0!</v>
      </c>
      <c r="G20" s="96" t="e">
        <f>Baltic_Transition_Calculation_Z!L26</f>
        <v>#DIV/0!</v>
      </c>
      <c r="H20" s="96" t="e">
        <f>Baltic_Transition_Calculation_Z!M26</f>
        <v>#DIV/0!</v>
      </c>
      <c r="I20" s="96" t="e">
        <f>Baltic_Transition_Calculation_Z!N26</f>
        <v>#DIV/0!</v>
      </c>
      <c r="J20" s="96" t="e">
        <f>Baltic_Transition_Calculation_Z!S26</f>
        <v>#DIV/0!</v>
      </c>
      <c r="K20" s="96" t="e">
        <f>Baltic_Transition_Calculation_Z!T26</f>
        <v>#DIV/0!</v>
      </c>
      <c r="L20" s="96" t="e">
        <f>Baltic_Transition_Calculation_Z!U26</f>
        <v>#DIV/0!</v>
      </c>
      <c r="M20" s="96" t="e">
        <f>Baltic_Transition_Calculation_Z!V26</f>
        <v>#DIV/0!</v>
      </c>
    </row>
    <row r="21" spans="2:13" ht="14.25" x14ac:dyDescent="0.2">
      <c r="B21" s="95" t="s">
        <v>225</v>
      </c>
      <c r="C21" s="95" t="s">
        <v>238</v>
      </c>
      <c r="D21" s="95">
        <v>10</v>
      </c>
      <c r="E21" s="95" t="str">
        <f t="shared" si="0"/>
        <v>Zineb</v>
      </c>
      <c r="F21" s="96" t="e">
        <f>Baltic_Transition_Calculation_Z!K27</f>
        <v>#DIV/0!</v>
      </c>
      <c r="G21" s="96" t="e">
        <f>Baltic_Transition_Calculation_Z!L27</f>
        <v>#DIV/0!</v>
      </c>
      <c r="H21" s="96" t="e">
        <f>Baltic_Transition_Calculation_Z!M27</f>
        <v>#DIV/0!</v>
      </c>
      <c r="I21" s="96" t="e">
        <f>Baltic_Transition_Calculation_Z!N27</f>
        <v>#DIV/0!</v>
      </c>
      <c r="J21" s="96" t="e">
        <f>Baltic_Transition_Calculation_Z!S27</f>
        <v>#DIV/0!</v>
      </c>
      <c r="K21" s="96" t="e">
        <f>Baltic_Transition_Calculation_Z!T27</f>
        <v>#DIV/0!</v>
      </c>
      <c r="L21" s="96" t="e">
        <f>Baltic_Transition_Calculation_Z!U27</f>
        <v>#DIV/0!</v>
      </c>
      <c r="M21" s="96" t="e">
        <f>Baltic_Transition_Calculation_Z!V27</f>
        <v>#DIV/0!</v>
      </c>
    </row>
    <row r="22" spans="2:13" ht="14.25" x14ac:dyDescent="0.2">
      <c r="B22" s="95" t="s">
        <v>226</v>
      </c>
      <c r="C22" s="95" t="s">
        <v>238</v>
      </c>
      <c r="D22" s="95">
        <v>11</v>
      </c>
      <c r="E22" s="95" t="str">
        <f t="shared" si="0"/>
        <v>Zineb</v>
      </c>
      <c r="F22" s="96" t="e">
        <f>Baltic_Transition_Calculation_Z!K28</f>
        <v>#DIV/0!</v>
      </c>
      <c r="G22" s="96" t="e">
        <f>Baltic_Transition_Calculation_Z!L28</f>
        <v>#DIV/0!</v>
      </c>
      <c r="H22" s="96" t="e">
        <f>Baltic_Transition_Calculation_Z!M28</f>
        <v>#DIV/0!</v>
      </c>
      <c r="I22" s="96" t="e">
        <f>Baltic_Transition_Calculation_Z!N28</f>
        <v>#DIV/0!</v>
      </c>
      <c r="J22" s="96" t="e">
        <f>Baltic_Transition_Calculation_Z!S28</f>
        <v>#DIV/0!</v>
      </c>
      <c r="K22" s="96" t="e">
        <f>Baltic_Transition_Calculation_Z!T28</f>
        <v>#DIV/0!</v>
      </c>
      <c r="L22" s="96" t="e">
        <f>Baltic_Transition_Calculation_Z!U28</f>
        <v>#DIV/0!</v>
      </c>
      <c r="M22" s="96" t="e">
        <f>Baltic_Transition_Calculation_Z!V28</f>
        <v>#DIV/0!</v>
      </c>
    </row>
    <row r="23" spans="2:13" ht="14.25" x14ac:dyDescent="0.2">
      <c r="B23" s="95" t="s">
        <v>227</v>
      </c>
      <c r="C23" s="95" t="s">
        <v>238</v>
      </c>
      <c r="D23" s="95">
        <v>2</v>
      </c>
      <c r="E23" s="95" t="str">
        <f t="shared" si="0"/>
        <v>Zineb</v>
      </c>
      <c r="F23" s="96" t="e">
        <f>Baltic_Transition_Calculation_Z!K29</f>
        <v>#DIV/0!</v>
      </c>
      <c r="G23" s="96" t="e">
        <f>Baltic_Transition_Calculation_Z!L29</f>
        <v>#DIV/0!</v>
      </c>
      <c r="H23" s="96" t="e">
        <f>Baltic_Transition_Calculation_Z!M29</f>
        <v>#DIV/0!</v>
      </c>
      <c r="I23" s="96" t="e">
        <f>Baltic_Transition_Calculation_Z!N29</f>
        <v>#DIV/0!</v>
      </c>
      <c r="J23" s="96" t="e">
        <f>Baltic_Transition_Calculation_Z!S29</f>
        <v>#DIV/0!</v>
      </c>
      <c r="K23" s="96" t="e">
        <f>Baltic_Transition_Calculation_Z!T29</f>
        <v>#DIV/0!</v>
      </c>
      <c r="L23" s="96" t="e">
        <f>Baltic_Transition_Calculation_Z!U29</f>
        <v>#DIV/0!</v>
      </c>
      <c r="M23" s="96" t="e">
        <f>Baltic_Transition_Calculation_Z!V29</f>
        <v>#DIV/0!</v>
      </c>
    </row>
    <row r="24" spans="2:13" ht="14.25" x14ac:dyDescent="0.2">
      <c r="B24" s="95" t="s">
        <v>228</v>
      </c>
      <c r="C24" s="95" t="s">
        <v>239</v>
      </c>
      <c r="D24" s="95">
        <v>15</v>
      </c>
      <c r="E24" s="95" t="str">
        <f t="shared" si="0"/>
        <v>Zineb</v>
      </c>
      <c r="F24" s="96" t="e">
        <f>Baltic_Transition_Calculation_Z!K30</f>
        <v>#DIV/0!</v>
      </c>
      <c r="G24" s="96" t="e">
        <f>Baltic_Transition_Calculation_Z!L30</f>
        <v>#DIV/0!</v>
      </c>
      <c r="H24" s="96" t="e">
        <f>Baltic_Transition_Calculation_Z!M30</f>
        <v>#DIV/0!</v>
      </c>
      <c r="I24" s="96" t="e">
        <f>Baltic_Transition_Calculation_Z!N30</f>
        <v>#DIV/0!</v>
      </c>
      <c r="J24" s="96" t="e">
        <f>Baltic_Transition_Calculation_Z!S30</f>
        <v>#DIV/0!</v>
      </c>
      <c r="K24" s="96" t="e">
        <f>Baltic_Transition_Calculation_Z!T30</f>
        <v>#DIV/0!</v>
      </c>
      <c r="L24" s="96" t="e">
        <f>Baltic_Transition_Calculation_Z!U30</f>
        <v>#DIV/0!</v>
      </c>
      <c r="M24" s="96" t="e">
        <f>Baltic_Transition_Calculation_Z!V30</f>
        <v>#DIV/0!</v>
      </c>
    </row>
    <row r="25" spans="2:13" ht="14.25" x14ac:dyDescent="0.2">
      <c r="B25" s="95" t="s">
        <v>229</v>
      </c>
      <c r="C25" s="95" t="s">
        <v>18</v>
      </c>
      <c r="D25" s="95">
        <v>11</v>
      </c>
      <c r="E25" s="95" t="str">
        <f t="shared" si="0"/>
        <v>Zineb</v>
      </c>
      <c r="F25" s="96" t="e">
        <f>Baltic_Transition_Calculation_Z!K31</f>
        <v>#DIV/0!</v>
      </c>
      <c r="G25" s="96" t="e">
        <f>Baltic_Transition_Calculation_Z!L31</f>
        <v>#DIV/0!</v>
      </c>
      <c r="H25" s="96" t="e">
        <f>Baltic_Transition_Calculation_Z!M31</f>
        <v>#DIV/0!</v>
      </c>
      <c r="I25" s="96" t="e">
        <f>Baltic_Transition_Calculation_Z!N31</f>
        <v>#DIV/0!</v>
      </c>
      <c r="J25" s="96" t="e">
        <f>Baltic_Transition_Calculation_Z!S31</f>
        <v>#DIV/0!</v>
      </c>
      <c r="K25" s="96" t="e">
        <f>Baltic_Transition_Calculation_Z!T31</f>
        <v>#DIV/0!</v>
      </c>
      <c r="L25" s="96" t="e">
        <f>Baltic_Transition_Calculation_Z!U31</f>
        <v>#DIV/0!</v>
      </c>
      <c r="M25" s="96" t="e">
        <f>Baltic_Transition_Calculation_Z!V31</f>
        <v>#DIV/0!</v>
      </c>
    </row>
    <row r="26" spans="2:13" ht="14.25" x14ac:dyDescent="0.2">
      <c r="B26" s="95" t="s">
        <v>230</v>
      </c>
      <c r="C26" s="95" t="s">
        <v>18</v>
      </c>
      <c r="D26" s="95">
        <v>6</v>
      </c>
      <c r="E26" s="95" t="str">
        <f t="shared" si="0"/>
        <v>Zineb</v>
      </c>
      <c r="F26" s="96" t="e">
        <f>Baltic_Transition_Calculation_Z!K32</f>
        <v>#DIV/0!</v>
      </c>
      <c r="G26" s="96" t="e">
        <f>Baltic_Transition_Calculation_Z!L32</f>
        <v>#DIV/0!</v>
      </c>
      <c r="H26" s="96" t="e">
        <f>Baltic_Transition_Calculation_Z!M32</f>
        <v>#DIV/0!</v>
      </c>
      <c r="I26" s="96" t="e">
        <f>Baltic_Transition_Calculation_Z!N32</f>
        <v>#DIV/0!</v>
      </c>
      <c r="J26" s="96" t="e">
        <f>Baltic_Transition_Calculation_Z!S32</f>
        <v>#DIV/0!</v>
      </c>
      <c r="K26" s="96" t="e">
        <f>Baltic_Transition_Calculation_Z!T32</f>
        <v>#DIV/0!</v>
      </c>
      <c r="L26" s="96" t="e">
        <f>Baltic_Transition_Calculation_Z!U32</f>
        <v>#DIV/0!</v>
      </c>
      <c r="M26" s="96" t="e">
        <f>Baltic_Transition_Calculation_Z!V32</f>
        <v>#DIV/0!</v>
      </c>
    </row>
    <row r="27" spans="2:13" ht="14.25" x14ac:dyDescent="0.2">
      <c r="B27" s="95" t="s">
        <v>231</v>
      </c>
      <c r="C27" s="95" t="s">
        <v>18</v>
      </c>
      <c r="D27" s="95">
        <v>7</v>
      </c>
      <c r="E27" s="95" t="str">
        <f t="shared" si="0"/>
        <v>Zineb</v>
      </c>
      <c r="F27" s="96" t="e">
        <f>Baltic_Transition_Calculation_Z!K33</f>
        <v>#DIV/0!</v>
      </c>
      <c r="G27" s="96" t="e">
        <f>Baltic_Transition_Calculation_Z!L33</f>
        <v>#DIV/0!</v>
      </c>
      <c r="H27" s="96" t="e">
        <f>Baltic_Transition_Calculation_Z!M33</f>
        <v>#DIV/0!</v>
      </c>
      <c r="I27" s="96" t="e">
        <f>Baltic_Transition_Calculation_Z!N33</f>
        <v>#DIV/0!</v>
      </c>
      <c r="J27" s="96" t="e">
        <f>Baltic_Transition_Calculation_Z!S33</f>
        <v>#DIV/0!</v>
      </c>
      <c r="K27" s="96" t="e">
        <f>Baltic_Transition_Calculation_Z!T33</f>
        <v>#DIV/0!</v>
      </c>
      <c r="L27" s="96" t="e">
        <f>Baltic_Transition_Calculation_Z!U33</f>
        <v>#DIV/0!</v>
      </c>
      <c r="M27" s="96" t="e">
        <f>Baltic_Transition_Calculation_Z!V33</f>
        <v>#DIV/0!</v>
      </c>
    </row>
    <row r="28" spans="2:13" ht="14.25" x14ac:dyDescent="0.2">
      <c r="B28" s="95" t="s">
        <v>232</v>
      </c>
      <c r="C28" s="95" t="s">
        <v>18</v>
      </c>
      <c r="D28" s="95">
        <v>9</v>
      </c>
      <c r="E28" s="95" t="str">
        <f t="shared" si="0"/>
        <v>Zineb</v>
      </c>
      <c r="F28" s="96" t="e">
        <f>Baltic_Transition_Calculation_Z!K34</f>
        <v>#DIV/0!</v>
      </c>
      <c r="G28" s="96" t="e">
        <f>Baltic_Transition_Calculation_Z!L34</f>
        <v>#DIV/0!</v>
      </c>
      <c r="H28" s="96" t="e">
        <f>Baltic_Transition_Calculation_Z!M34</f>
        <v>#DIV/0!</v>
      </c>
      <c r="I28" s="96" t="e">
        <f>Baltic_Transition_Calculation_Z!N34</f>
        <v>#DIV/0!</v>
      </c>
      <c r="J28" s="96" t="e">
        <f>Baltic_Transition_Calculation_Z!S34</f>
        <v>#DIV/0!</v>
      </c>
      <c r="K28" s="96" t="e">
        <f>Baltic_Transition_Calculation_Z!T34</f>
        <v>#DIV/0!</v>
      </c>
      <c r="L28" s="96" t="e">
        <f>Baltic_Transition_Calculation_Z!U34</f>
        <v>#DIV/0!</v>
      </c>
      <c r="M28" s="96" t="e">
        <f>Baltic_Transition_Calculation_Z!V34</f>
        <v>#DIV/0!</v>
      </c>
    </row>
    <row r="29" spans="2:13" ht="14.25" x14ac:dyDescent="0.2">
      <c r="B29" s="95" t="s">
        <v>233</v>
      </c>
      <c r="C29" s="95" t="s">
        <v>238</v>
      </c>
      <c r="D29" s="95">
        <v>3</v>
      </c>
      <c r="E29" s="95" t="str">
        <f t="shared" si="0"/>
        <v>Zineb</v>
      </c>
      <c r="F29" s="96" t="e">
        <f>Baltic_Transition_Calculation_Z!K35</f>
        <v>#DIV/0!</v>
      </c>
      <c r="G29" s="96" t="e">
        <f>Baltic_Transition_Calculation_Z!L35</f>
        <v>#DIV/0!</v>
      </c>
      <c r="H29" s="96" t="e">
        <f>Baltic_Transition_Calculation_Z!M35</f>
        <v>#DIV/0!</v>
      </c>
      <c r="I29" s="96" t="e">
        <f>Baltic_Transition_Calculation_Z!N35</f>
        <v>#DIV/0!</v>
      </c>
      <c r="J29" s="96" t="e">
        <f>Baltic_Transition_Calculation_Z!S35</f>
        <v>#DIV/0!</v>
      </c>
      <c r="K29" s="96" t="e">
        <f>Baltic_Transition_Calculation_Z!T35</f>
        <v>#DIV/0!</v>
      </c>
      <c r="L29" s="96" t="e">
        <f>Baltic_Transition_Calculation_Z!U35</f>
        <v>#DIV/0!</v>
      </c>
      <c r="M29" s="96" t="e">
        <f>Baltic_Transition_Calculation_Z!V35</f>
        <v>#DIV/0!</v>
      </c>
    </row>
    <row r="30" spans="2:13" ht="14.25" x14ac:dyDescent="0.2">
      <c r="B30" s="95" t="s">
        <v>234</v>
      </c>
      <c r="C30" s="95" t="s">
        <v>239</v>
      </c>
      <c r="D30" s="95">
        <v>3</v>
      </c>
      <c r="E30" s="95" t="str">
        <f t="shared" si="0"/>
        <v>Zineb</v>
      </c>
      <c r="F30" s="96" t="e">
        <f>Baltic_Transition_Calculation_Z!K36</f>
        <v>#DIV/0!</v>
      </c>
      <c r="G30" s="96" t="e">
        <f>Baltic_Transition_Calculation_Z!L36</f>
        <v>#DIV/0!</v>
      </c>
      <c r="H30" s="96" t="e">
        <f>Baltic_Transition_Calculation_Z!M36</f>
        <v>#DIV/0!</v>
      </c>
      <c r="I30" s="96" t="e">
        <f>Baltic_Transition_Calculation_Z!N36</f>
        <v>#DIV/0!</v>
      </c>
      <c r="J30" s="96" t="e">
        <f>Baltic_Transition_Calculation_Z!S36</f>
        <v>#DIV/0!</v>
      </c>
      <c r="K30" s="96" t="e">
        <f>Baltic_Transition_Calculation_Z!T36</f>
        <v>#DIV/0!</v>
      </c>
      <c r="L30" s="96" t="e">
        <f>Baltic_Transition_Calculation_Z!U36</f>
        <v>#DIV/0!</v>
      </c>
      <c r="M30" s="96" t="e">
        <f>Baltic_Transition_Calculation_Z!V36</f>
        <v>#DIV/0!</v>
      </c>
    </row>
    <row r="31" spans="2:13" x14ac:dyDescent="0.2">
      <c r="B31" s="189" t="s">
        <v>269</v>
      </c>
      <c r="C31" s="189"/>
      <c r="D31" s="189"/>
      <c r="E31" s="189"/>
      <c r="F31" s="117" t="e">
        <f>Baltic_Transition_Calculation_Z!K39</f>
        <v>#DIV/0!</v>
      </c>
      <c r="G31" s="117" t="e">
        <f>Baltic_Transition_Calculation_Z!L39</f>
        <v>#DIV/0!</v>
      </c>
      <c r="H31" s="117" t="e">
        <f>Baltic_Transition_Calculation_Z!M39</f>
        <v>#DIV/0!</v>
      </c>
      <c r="I31" s="117" t="e">
        <f>Baltic_Transition_Calculation_Z!N39</f>
        <v>#DIV/0!</v>
      </c>
      <c r="J31" s="98" t="e">
        <f>Baltic_Transition_Calculation_Z!S39</f>
        <v>#DIV/0!</v>
      </c>
      <c r="K31" s="98" t="e">
        <f>Baltic_Transition_Calculation_Z!T39</f>
        <v>#DIV/0!</v>
      </c>
      <c r="L31" s="98" t="e">
        <f>Baltic_Transition_Calculation_Z!U39</f>
        <v>#DIV/0!</v>
      </c>
      <c r="M31" s="98" t="e">
        <f>Baltic_Transition_Calculation_Z!V39</f>
        <v>#DIV/0!</v>
      </c>
    </row>
    <row r="32" spans="2:13" x14ac:dyDescent="0.2">
      <c r="B32" s="189" t="s">
        <v>120</v>
      </c>
      <c r="C32" s="189"/>
      <c r="D32" s="189"/>
      <c r="E32" s="189"/>
      <c r="F32" s="117" t="e">
        <f>Baltic_Transition_Calculation_Z!K37</f>
        <v>#DIV/0!</v>
      </c>
      <c r="G32" s="117" t="e">
        <f>Baltic_Transition_Calculation_Z!L37</f>
        <v>#DIV/0!</v>
      </c>
      <c r="H32" s="117" t="e">
        <f>Baltic_Transition_Calculation_Z!M37</f>
        <v>#DIV/0!</v>
      </c>
      <c r="I32" s="117" t="e">
        <f>Baltic_Transition_Calculation_Z!N37</f>
        <v>#DIV/0!</v>
      </c>
      <c r="J32" s="98" t="e">
        <f>Baltic_Transition_Calculation_Z!S37</f>
        <v>#DIV/0!</v>
      </c>
      <c r="K32" s="98" t="e">
        <f>Baltic_Transition_Calculation_Z!T37</f>
        <v>#DIV/0!</v>
      </c>
      <c r="L32" s="98" t="e">
        <f>Baltic_Transition_Calculation_Z!U37</f>
        <v>#DIV/0!</v>
      </c>
      <c r="M32" s="98" t="e">
        <f>Baltic_Transition_Calculation_Z!V37</f>
        <v>#DIV/0!</v>
      </c>
    </row>
    <row r="33" spans="2:13" x14ac:dyDescent="0.2">
      <c r="B33" s="189" t="s">
        <v>121</v>
      </c>
      <c r="C33" s="189"/>
      <c r="D33" s="189"/>
      <c r="E33" s="189"/>
      <c r="F33" s="117" t="e">
        <f>Baltic_Transition_Calculation_Z!K38</f>
        <v>#DIV/0!</v>
      </c>
      <c r="G33" s="117" t="e">
        <f>Baltic_Transition_Calculation_Z!L38</f>
        <v>#DIV/0!</v>
      </c>
      <c r="H33" s="117" t="e">
        <f>Baltic_Transition_Calculation_Z!M38</f>
        <v>#DIV/0!</v>
      </c>
      <c r="I33" s="117" t="e">
        <f>Baltic_Transition_Calculation_Z!N38</f>
        <v>#DIV/0!</v>
      </c>
      <c r="J33" s="98" t="e">
        <f>Baltic_Transition_Calculation_Z!S38</f>
        <v>#DIV/0!</v>
      </c>
      <c r="K33" s="98" t="e">
        <f>Baltic_Transition_Calculation_Z!T38</f>
        <v>#DIV/0!</v>
      </c>
      <c r="L33" s="98" t="e">
        <f>Baltic_Transition_Calculation_Z!U38</f>
        <v>#DIV/0!</v>
      </c>
      <c r="M33" s="98" t="e">
        <f>Baltic_Transition_Calculation_Z!V38</f>
        <v>#DIV/0!</v>
      </c>
    </row>
  </sheetData>
  <mergeCells count="12">
    <mergeCell ref="B2:M2"/>
    <mergeCell ref="B6:G6"/>
    <mergeCell ref="B7:F7"/>
    <mergeCell ref="B8:F8"/>
    <mergeCell ref="B9:F9"/>
    <mergeCell ref="B4:M4"/>
    <mergeCell ref="B10:F10"/>
    <mergeCell ref="B31:E31"/>
    <mergeCell ref="B32:E32"/>
    <mergeCell ref="B33:E33"/>
    <mergeCell ref="B12:M12"/>
    <mergeCell ref="C13:D13"/>
  </mergeCells>
  <conditionalFormatting sqref="J14:M33">
    <cfRule type="cellIs" dxfId="18" priority="1" operator="lessThan">
      <formula>1</formula>
    </cfRule>
    <cfRule type="cellIs" dxfId="17" priority="2" operator="greaterThan">
      <formula>1</formula>
    </cfRule>
    <cfRule type="cellIs" dxfId="16" priority="3" operator="equal">
      <formula>1</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14"/>
  <sheetViews>
    <sheetView zoomScale="70" zoomScaleNormal="70" workbookViewId="0"/>
  </sheetViews>
  <sheetFormatPr defaultRowHeight="12.75" x14ac:dyDescent="0.2"/>
  <cols>
    <col min="2" max="2" width="17.75" customWidth="1"/>
    <col min="3" max="3" width="25.625" customWidth="1"/>
    <col min="4" max="7" width="10.625" bestFit="1" customWidth="1"/>
    <col min="8" max="11" width="10" bestFit="1" customWidth="1"/>
  </cols>
  <sheetData>
    <row r="2" spans="2:12" s="127" customFormat="1" ht="18" x14ac:dyDescent="0.25">
      <c r="B2" s="160" t="s">
        <v>302</v>
      </c>
      <c r="C2" s="160"/>
      <c r="D2" s="160"/>
      <c r="E2" s="160"/>
      <c r="F2" s="160"/>
      <c r="G2" s="160"/>
      <c r="H2" s="160"/>
      <c r="I2" s="160"/>
      <c r="J2" s="160"/>
      <c r="K2" s="160"/>
    </row>
    <row r="3" spans="2:12" s="127" customFormat="1" x14ac:dyDescent="0.2"/>
    <row r="4" spans="2:12" ht="45.75" customHeight="1" thickBot="1" x14ac:dyDescent="0.35">
      <c r="B4" s="159" t="s">
        <v>297</v>
      </c>
      <c r="C4" s="159"/>
      <c r="D4" s="159"/>
      <c r="E4" s="159"/>
      <c r="F4" s="159"/>
      <c r="G4" s="159"/>
      <c r="H4" s="159"/>
      <c r="I4" s="159"/>
      <c r="J4" s="159"/>
      <c r="K4" s="159"/>
      <c r="L4" s="127"/>
    </row>
    <row r="5" spans="2:12" ht="13.5" thickTop="1" x14ac:dyDescent="0.2">
      <c r="B5" s="1"/>
      <c r="C5" s="1"/>
      <c r="D5" s="1"/>
      <c r="E5" s="1"/>
      <c r="F5" s="1"/>
      <c r="G5" s="1"/>
      <c r="H5" s="1"/>
      <c r="I5" s="1"/>
      <c r="J5" s="1"/>
      <c r="K5" s="1"/>
    </row>
    <row r="6" spans="2:12" ht="15" x14ac:dyDescent="0.2">
      <c r="B6" s="186" t="s">
        <v>278</v>
      </c>
      <c r="C6" s="186"/>
      <c r="D6" s="186"/>
      <c r="E6" s="186"/>
      <c r="F6" s="1"/>
      <c r="G6" s="1"/>
      <c r="H6" s="1"/>
      <c r="I6" s="1"/>
      <c r="J6" s="1"/>
      <c r="K6" s="1"/>
    </row>
    <row r="7" spans="2:12" ht="14.25" x14ac:dyDescent="0.2">
      <c r="B7" s="191" t="s">
        <v>245</v>
      </c>
      <c r="C7" s="191"/>
      <c r="D7" s="191"/>
      <c r="E7" s="109">
        <f>PNEC_Aquatic_Inside_Z</f>
        <v>2.1899999999999999E-2</v>
      </c>
      <c r="F7" s="1"/>
      <c r="G7" s="1"/>
      <c r="H7" s="1"/>
      <c r="I7" s="1"/>
      <c r="J7" s="1"/>
      <c r="K7" s="1"/>
    </row>
    <row r="8" spans="2:12" ht="14.25" x14ac:dyDescent="0.2">
      <c r="B8" s="191" t="s">
        <v>246</v>
      </c>
      <c r="C8" s="191"/>
      <c r="D8" s="191"/>
      <c r="E8" s="109">
        <f>PNEC_Sediment_Inside_Z</f>
        <v>4.5500000000000002E-3</v>
      </c>
      <c r="F8" s="1"/>
      <c r="G8" s="1"/>
      <c r="H8" s="1"/>
      <c r="I8" s="1"/>
      <c r="J8" s="1"/>
      <c r="K8" s="1"/>
    </row>
    <row r="9" spans="2:12" ht="14.25" x14ac:dyDescent="0.2">
      <c r="B9" s="191" t="s">
        <v>247</v>
      </c>
      <c r="C9" s="191"/>
      <c r="D9" s="191"/>
      <c r="E9" s="109">
        <f>PNEC_Aquatic_Surrounding_Z</f>
        <v>2.1899999999999999E-2</v>
      </c>
      <c r="F9" s="1"/>
      <c r="G9" s="1"/>
      <c r="H9" s="1"/>
      <c r="I9" s="1"/>
      <c r="J9" s="1"/>
      <c r="K9" s="1"/>
    </row>
    <row r="10" spans="2:12" ht="14.25" x14ac:dyDescent="0.2">
      <c r="B10" s="190" t="s">
        <v>270</v>
      </c>
      <c r="C10" s="191"/>
      <c r="D10" s="191"/>
      <c r="E10" s="109">
        <f>PNEC_Sediment_Surrounding_Z</f>
        <v>4.5500000000000002E-3</v>
      </c>
      <c r="F10" s="1"/>
      <c r="G10" s="1"/>
      <c r="H10" s="1"/>
      <c r="I10" s="1"/>
      <c r="J10" s="1"/>
      <c r="K10" s="1"/>
    </row>
    <row r="11" spans="2:12" ht="13.5" thickBot="1" x14ac:dyDescent="0.25"/>
    <row r="12" spans="2:12" ht="15" x14ac:dyDescent="0.2">
      <c r="B12" s="194" t="s">
        <v>298</v>
      </c>
      <c r="C12" s="195"/>
      <c r="D12" s="195"/>
      <c r="E12" s="195"/>
      <c r="F12" s="195"/>
      <c r="G12" s="195"/>
      <c r="H12" s="195"/>
      <c r="I12" s="195"/>
      <c r="J12" s="195"/>
      <c r="K12" s="195"/>
    </row>
    <row r="13" spans="2:12" ht="99.75" x14ac:dyDescent="0.2">
      <c r="B13" s="18" t="s">
        <v>10</v>
      </c>
      <c r="C13" s="18" t="s">
        <v>12</v>
      </c>
      <c r="D13" s="16" t="s">
        <v>244</v>
      </c>
      <c r="E13" s="16" t="s">
        <v>334</v>
      </c>
      <c r="F13" s="16" t="s">
        <v>335</v>
      </c>
      <c r="G13" s="16" t="s">
        <v>336</v>
      </c>
      <c r="H13" s="16" t="s">
        <v>170</v>
      </c>
      <c r="I13" s="16" t="s">
        <v>337</v>
      </c>
      <c r="J13" s="16" t="s">
        <v>338</v>
      </c>
      <c r="K13" s="16" t="s">
        <v>339</v>
      </c>
    </row>
    <row r="14" spans="2:12" ht="14.25" x14ac:dyDescent="0.2">
      <c r="B14" s="112" t="s">
        <v>294</v>
      </c>
      <c r="C14" s="112" t="str">
        <f>Compound_Name_Z</f>
        <v>Zineb</v>
      </c>
      <c r="D14" s="67" t="e">
        <f>OECD_Marina_Calculations_Z!I20</f>
        <v>#DIV/0!</v>
      </c>
      <c r="E14" s="67" t="e">
        <f>OECD_Marina_Calculations_Z!J20</f>
        <v>#DIV/0!</v>
      </c>
      <c r="F14" s="67" t="e">
        <f>OECD_Marina_Calculations_Z!K20</f>
        <v>#DIV/0!</v>
      </c>
      <c r="G14" s="67" t="e">
        <f>OECD_Marina_Calculations_Z!L20</f>
        <v>#DIV/0!</v>
      </c>
      <c r="H14" s="67" t="e">
        <f>OECD_Marina_Calculations_Z!Q20</f>
        <v>#DIV/0!</v>
      </c>
      <c r="I14" s="67" t="e">
        <f>OECD_Marina_Calculations_Z!R20</f>
        <v>#DIV/0!</v>
      </c>
      <c r="J14" s="67" t="e">
        <f>OECD_Marina_Calculations_Z!S20</f>
        <v>#DIV/0!</v>
      </c>
      <c r="K14" s="67" t="e">
        <f>OECD_Marina_Calculations_Z!T20</f>
        <v>#DIV/0!</v>
      </c>
    </row>
  </sheetData>
  <mergeCells count="8">
    <mergeCell ref="B2:K2"/>
    <mergeCell ref="B4:K4"/>
    <mergeCell ref="B12:K12"/>
    <mergeCell ref="B6:E6"/>
    <mergeCell ref="B7:D7"/>
    <mergeCell ref="B8:D8"/>
    <mergeCell ref="B9:D9"/>
    <mergeCell ref="B10:D10"/>
  </mergeCells>
  <conditionalFormatting sqref="H14:K14">
    <cfRule type="cellIs" dxfId="15" priority="1" operator="greaterThan">
      <formula>1</formula>
    </cfRule>
    <cfRule type="cellIs" dxfId="14" priority="2" operator="lessThanOrEqual">
      <formula>1</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O81"/>
  <sheetViews>
    <sheetView workbookViewId="0"/>
  </sheetViews>
  <sheetFormatPr defaultRowHeight="12.75" x14ac:dyDescent="0.2"/>
  <cols>
    <col min="1" max="1" width="9" style="1"/>
    <col min="2" max="2" width="18" style="1" customWidth="1"/>
    <col min="3" max="3" width="4" style="1" bestFit="1" customWidth="1"/>
    <col min="4" max="4" width="3.625" style="1" bestFit="1" customWidth="1"/>
    <col min="5" max="5" width="21" style="1" customWidth="1"/>
    <col min="6" max="6" width="11.625" style="1" bestFit="1" customWidth="1"/>
    <col min="7" max="7" width="11.75" style="1" bestFit="1" customWidth="1"/>
    <col min="8" max="8" width="15.125" style="1" bestFit="1" customWidth="1"/>
    <col min="9" max="9" width="12" style="1" bestFit="1" customWidth="1"/>
    <col min="10" max="11" width="10.625" style="1" bestFit="1" customWidth="1"/>
    <col min="12" max="12" width="10.875" style="1" bestFit="1" customWidth="1"/>
    <col min="13" max="13" width="10.625" style="1" bestFit="1" customWidth="1"/>
    <col min="14" max="16384" width="9" style="1"/>
  </cols>
  <sheetData>
    <row r="2" spans="2:14" ht="18" x14ac:dyDescent="0.25">
      <c r="B2" s="168" t="s">
        <v>302</v>
      </c>
      <c r="C2" s="168"/>
      <c r="D2" s="168"/>
      <c r="E2" s="168"/>
      <c r="F2" s="168"/>
      <c r="G2" s="168"/>
      <c r="H2" s="168"/>
      <c r="I2" s="168"/>
      <c r="J2" s="168"/>
      <c r="K2" s="168"/>
      <c r="L2" s="168"/>
      <c r="M2" s="168"/>
      <c r="N2" s="128"/>
    </row>
    <row r="4" spans="2:14" ht="21" customHeight="1" thickBot="1" x14ac:dyDescent="0.35">
      <c r="B4" s="188" t="s">
        <v>297</v>
      </c>
      <c r="C4" s="188"/>
      <c r="D4" s="188"/>
      <c r="E4" s="188"/>
      <c r="F4" s="188"/>
      <c r="G4" s="188"/>
      <c r="H4" s="188"/>
      <c r="I4" s="188"/>
      <c r="J4" s="188"/>
      <c r="K4" s="188"/>
      <c r="L4" s="188"/>
      <c r="M4" s="188"/>
      <c r="N4" s="128"/>
    </row>
    <row r="5" spans="2:14" ht="13.5" thickTop="1" x14ac:dyDescent="0.2">
      <c r="B5" s="133"/>
      <c r="C5" s="133"/>
      <c r="D5" s="133"/>
      <c r="E5" s="133"/>
      <c r="F5" s="133"/>
      <c r="G5" s="133"/>
      <c r="H5" s="133"/>
      <c r="I5" s="133"/>
      <c r="J5" s="133"/>
      <c r="K5" s="133"/>
      <c r="L5" s="133"/>
      <c r="M5" s="133"/>
    </row>
    <row r="6" spans="2:14" ht="15" x14ac:dyDescent="0.2">
      <c r="B6" s="186" t="s">
        <v>278</v>
      </c>
      <c r="C6" s="186"/>
      <c r="D6" s="186"/>
      <c r="E6" s="186"/>
      <c r="F6" s="186"/>
      <c r="G6" s="186"/>
      <c r="H6" s="133"/>
      <c r="I6" s="133"/>
      <c r="J6" s="133"/>
      <c r="K6" s="133"/>
      <c r="L6" s="133"/>
      <c r="M6" s="133"/>
    </row>
    <row r="7" spans="2:14" ht="14.25" x14ac:dyDescent="0.2">
      <c r="B7" s="191" t="s">
        <v>245</v>
      </c>
      <c r="C7" s="191"/>
      <c r="D7" s="191"/>
      <c r="E7" s="191"/>
      <c r="F7" s="191"/>
      <c r="G7" s="134">
        <f>PNEC_Aquatic_Inside_D</f>
        <v>1.7999999999999999E-2</v>
      </c>
      <c r="I7" s="133"/>
      <c r="J7" s="133"/>
      <c r="K7" s="133"/>
      <c r="L7" s="133"/>
      <c r="M7" s="133"/>
    </row>
    <row r="8" spans="2:14" ht="14.25" x14ac:dyDescent="0.2">
      <c r="B8" s="191" t="s">
        <v>246</v>
      </c>
      <c r="C8" s="191"/>
      <c r="D8" s="191"/>
      <c r="E8" s="191"/>
      <c r="F8" s="191"/>
      <c r="G8" s="134">
        <f>PNEC_Sediment_Inside_D</f>
        <v>1.37E-4</v>
      </c>
      <c r="I8" s="133"/>
      <c r="J8" s="133"/>
      <c r="K8" s="133"/>
      <c r="L8" s="133"/>
      <c r="M8" s="133"/>
    </row>
    <row r="9" spans="2:14" ht="14.25" x14ac:dyDescent="0.2">
      <c r="B9" s="191" t="s">
        <v>247</v>
      </c>
      <c r="C9" s="191"/>
      <c r="D9" s="191"/>
      <c r="E9" s="191"/>
      <c r="F9" s="191"/>
      <c r="G9" s="134">
        <f>PNEC_Aquatic_Surrounding_D</f>
        <v>1.7999999999999999E-2</v>
      </c>
      <c r="I9" s="133"/>
      <c r="J9" s="133"/>
      <c r="K9" s="133"/>
      <c r="L9" s="133"/>
      <c r="M9" s="133"/>
    </row>
    <row r="10" spans="2:14" ht="14.25" x14ac:dyDescent="0.2">
      <c r="B10" s="190" t="s">
        <v>270</v>
      </c>
      <c r="C10" s="191"/>
      <c r="D10" s="191"/>
      <c r="E10" s="191"/>
      <c r="F10" s="191"/>
      <c r="G10" s="134">
        <f>PNEC_Sediment_Surrounding_D</f>
        <v>1.37E-4</v>
      </c>
      <c r="I10" s="133"/>
      <c r="J10" s="133"/>
      <c r="K10" s="133"/>
      <c r="L10" s="133"/>
      <c r="M10" s="133"/>
    </row>
    <row r="12" spans="2:14" ht="15" x14ac:dyDescent="0.2">
      <c r="B12" s="166" t="s">
        <v>171</v>
      </c>
      <c r="C12" s="166"/>
      <c r="D12" s="166"/>
      <c r="E12" s="166"/>
      <c r="F12" s="166"/>
      <c r="G12" s="166"/>
      <c r="H12" s="166"/>
      <c r="I12" s="166"/>
      <c r="J12" s="166"/>
      <c r="K12" s="166"/>
      <c r="L12" s="166"/>
      <c r="M12" s="166"/>
    </row>
    <row r="13" spans="2:14" ht="99.75" x14ac:dyDescent="0.2">
      <c r="B13" s="18" t="s">
        <v>10</v>
      </c>
      <c r="C13" s="187" t="s">
        <v>11</v>
      </c>
      <c r="D13" s="187"/>
      <c r="E13" s="18" t="s">
        <v>12</v>
      </c>
      <c r="F13" s="16" t="s">
        <v>244</v>
      </c>
      <c r="G13" s="16" t="s">
        <v>334</v>
      </c>
      <c r="H13" s="16" t="s">
        <v>335</v>
      </c>
      <c r="I13" s="16" t="s">
        <v>336</v>
      </c>
      <c r="J13" s="16" t="s">
        <v>170</v>
      </c>
      <c r="K13" s="16" t="s">
        <v>337</v>
      </c>
      <c r="L13" s="16" t="s">
        <v>338</v>
      </c>
      <c r="M13" s="16" t="s">
        <v>339</v>
      </c>
    </row>
    <row r="14" spans="2:14" ht="14.25" x14ac:dyDescent="0.2">
      <c r="B14" s="95" t="s">
        <v>65</v>
      </c>
      <c r="C14" s="95" t="s">
        <v>13</v>
      </c>
      <c r="D14" s="95">
        <v>1</v>
      </c>
      <c r="E14" s="95" t="str">
        <f t="shared" ref="E14:E60" si="0">Compound_Name_D</f>
        <v>DIDT</v>
      </c>
      <c r="F14" s="96" t="e">
        <f>Atlantic_Scenario_Calculation_D!K20</f>
        <v>#DIV/0!</v>
      </c>
      <c r="G14" s="96" t="e">
        <f>Atlantic_Scenario_Calculation_D!L20</f>
        <v>#DIV/0!</v>
      </c>
      <c r="H14" s="96" t="e">
        <f>Atlantic_Scenario_Calculation_D!M20</f>
        <v>#DIV/0!</v>
      </c>
      <c r="I14" s="96" t="e">
        <f>Atlantic_Scenario_Calculation_D!N20</f>
        <v>#DIV/0!</v>
      </c>
      <c r="J14" s="96" t="e">
        <f>Atlantic_Scenario_Calculation_D!S20</f>
        <v>#DIV/0!</v>
      </c>
      <c r="K14" s="96" t="e">
        <f>Atlantic_Scenario_Calculation_D!T20</f>
        <v>#DIV/0!</v>
      </c>
      <c r="L14" s="96" t="e">
        <f>Atlantic_Scenario_Calculation_D!U20</f>
        <v>#DIV/0!</v>
      </c>
      <c r="M14" s="96" t="e">
        <f>Atlantic_Scenario_Calculation_D!V20</f>
        <v>#DIV/0!</v>
      </c>
    </row>
    <row r="15" spans="2:14" ht="14.25" x14ac:dyDescent="0.2">
      <c r="B15" s="95" t="s">
        <v>66</v>
      </c>
      <c r="C15" s="95" t="s">
        <v>13</v>
      </c>
      <c r="D15" s="95">
        <v>2</v>
      </c>
      <c r="E15" s="95" t="str">
        <f t="shared" si="0"/>
        <v>DIDT</v>
      </c>
      <c r="F15" s="96" t="e">
        <f>Atlantic_Scenario_Calculation_D!K21</f>
        <v>#DIV/0!</v>
      </c>
      <c r="G15" s="96" t="e">
        <f>Atlantic_Scenario_Calculation_D!L21</f>
        <v>#DIV/0!</v>
      </c>
      <c r="H15" s="96" t="e">
        <f>Atlantic_Scenario_Calculation_D!M21</f>
        <v>#DIV/0!</v>
      </c>
      <c r="I15" s="96" t="e">
        <f>Atlantic_Scenario_Calculation_D!N21</f>
        <v>#DIV/0!</v>
      </c>
      <c r="J15" s="96" t="e">
        <f>Atlantic_Scenario_Calculation_D!S21</f>
        <v>#DIV/0!</v>
      </c>
      <c r="K15" s="96" t="e">
        <f>Atlantic_Scenario_Calculation_D!T21</f>
        <v>#DIV/0!</v>
      </c>
      <c r="L15" s="96" t="e">
        <f>Atlantic_Scenario_Calculation_D!U21</f>
        <v>#DIV/0!</v>
      </c>
      <c r="M15" s="96" t="e">
        <f>Atlantic_Scenario_Calculation_D!V21</f>
        <v>#DIV/0!</v>
      </c>
    </row>
    <row r="16" spans="2:14" ht="14.25" x14ac:dyDescent="0.2">
      <c r="B16" s="95" t="s">
        <v>67</v>
      </c>
      <c r="C16" s="95" t="s">
        <v>13</v>
      </c>
      <c r="D16" s="95">
        <v>3</v>
      </c>
      <c r="E16" s="95" t="str">
        <f t="shared" si="0"/>
        <v>DIDT</v>
      </c>
      <c r="F16" s="96" t="e">
        <f>Atlantic_Scenario_Calculation_D!K22</f>
        <v>#DIV/0!</v>
      </c>
      <c r="G16" s="96" t="e">
        <f>Atlantic_Scenario_Calculation_D!L22</f>
        <v>#DIV/0!</v>
      </c>
      <c r="H16" s="96" t="e">
        <f>Atlantic_Scenario_Calculation_D!M22</f>
        <v>#DIV/0!</v>
      </c>
      <c r="I16" s="96" t="e">
        <f>Atlantic_Scenario_Calculation_D!N22</f>
        <v>#DIV/0!</v>
      </c>
      <c r="J16" s="96" t="e">
        <f>Atlantic_Scenario_Calculation_D!S22</f>
        <v>#DIV/0!</v>
      </c>
      <c r="K16" s="96" t="e">
        <f>Atlantic_Scenario_Calculation_D!T22</f>
        <v>#DIV/0!</v>
      </c>
      <c r="L16" s="96" t="e">
        <f>Atlantic_Scenario_Calculation_D!U22</f>
        <v>#DIV/0!</v>
      </c>
      <c r="M16" s="96" t="e">
        <f>Atlantic_Scenario_Calculation_D!V22</f>
        <v>#DIV/0!</v>
      </c>
    </row>
    <row r="17" spans="2:13" ht="14.25" x14ac:dyDescent="0.2">
      <c r="B17" s="95" t="s">
        <v>68</v>
      </c>
      <c r="C17" s="95" t="s">
        <v>14</v>
      </c>
      <c r="D17" s="95">
        <v>1</v>
      </c>
      <c r="E17" s="95" t="str">
        <f t="shared" si="0"/>
        <v>DIDT</v>
      </c>
      <c r="F17" s="96" t="e">
        <f>Atlantic_Scenario_Calculation_D!K23</f>
        <v>#DIV/0!</v>
      </c>
      <c r="G17" s="96" t="e">
        <f>Atlantic_Scenario_Calculation_D!L23</f>
        <v>#DIV/0!</v>
      </c>
      <c r="H17" s="96" t="e">
        <f>Atlantic_Scenario_Calculation_D!M23</f>
        <v>#DIV/0!</v>
      </c>
      <c r="I17" s="96" t="e">
        <f>Atlantic_Scenario_Calculation_D!N23</f>
        <v>#DIV/0!</v>
      </c>
      <c r="J17" s="96" t="e">
        <f>Atlantic_Scenario_Calculation_D!S23</f>
        <v>#DIV/0!</v>
      </c>
      <c r="K17" s="96" t="e">
        <f>Atlantic_Scenario_Calculation_D!T23</f>
        <v>#DIV/0!</v>
      </c>
      <c r="L17" s="96" t="e">
        <f>Atlantic_Scenario_Calculation_D!U23</f>
        <v>#DIV/0!</v>
      </c>
      <c r="M17" s="96" t="e">
        <f>Atlantic_Scenario_Calculation_D!V23</f>
        <v>#DIV/0!</v>
      </c>
    </row>
    <row r="18" spans="2:13" ht="14.25" x14ac:dyDescent="0.2">
      <c r="B18" s="95" t="s">
        <v>69</v>
      </c>
      <c r="C18" s="95" t="s">
        <v>14</v>
      </c>
      <c r="D18" s="95">
        <v>10</v>
      </c>
      <c r="E18" s="95" t="str">
        <f t="shared" si="0"/>
        <v>DIDT</v>
      </c>
      <c r="F18" s="96" t="e">
        <f>Atlantic_Scenario_Calculation_D!K24</f>
        <v>#DIV/0!</v>
      </c>
      <c r="G18" s="96" t="e">
        <f>Atlantic_Scenario_Calculation_D!L24</f>
        <v>#DIV/0!</v>
      </c>
      <c r="H18" s="96" t="e">
        <f>Atlantic_Scenario_Calculation_D!M24</f>
        <v>#DIV/0!</v>
      </c>
      <c r="I18" s="96" t="e">
        <f>Atlantic_Scenario_Calculation_D!N24</f>
        <v>#DIV/0!</v>
      </c>
      <c r="J18" s="96" t="e">
        <f>Atlantic_Scenario_Calculation_D!S24</f>
        <v>#DIV/0!</v>
      </c>
      <c r="K18" s="96" t="e">
        <f>Atlantic_Scenario_Calculation_D!T24</f>
        <v>#DIV/0!</v>
      </c>
      <c r="L18" s="96" t="e">
        <f>Atlantic_Scenario_Calculation_D!U24</f>
        <v>#DIV/0!</v>
      </c>
      <c r="M18" s="96" t="e">
        <f>Atlantic_Scenario_Calculation_D!V24</f>
        <v>#DIV/0!</v>
      </c>
    </row>
    <row r="19" spans="2:13" ht="14.25" x14ac:dyDescent="0.2">
      <c r="B19" s="95" t="s">
        <v>70</v>
      </c>
      <c r="C19" s="95" t="s">
        <v>14</v>
      </c>
      <c r="D19" s="95">
        <v>3</v>
      </c>
      <c r="E19" s="95" t="str">
        <f t="shared" si="0"/>
        <v>DIDT</v>
      </c>
      <c r="F19" s="96" t="e">
        <f>Atlantic_Scenario_Calculation_D!K25</f>
        <v>#DIV/0!</v>
      </c>
      <c r="G19" s="96" t="e">
        <f>Atlantic_Scenario_Calculation_D!L25</f>
        <v>#DIV/0!</v>
      </c>
      <c r="H19" s="96" t="e">
        <f>Atlantic_Scenario_Calculation_D!M25</f>
        <v>#DIV/0!</v>
      </c>
      <c r="I19" s="96" t="e">
        <f>Atlantic_Scenario_Calculation_D!N25</f>
        <v>#DIV/0!</v>
      </c>
      <c r="J19" s="96" t="e">
        <f>Atlantic_Scenario_Calculation_D!S25</f>
        <v>#DIV/0!</v>
      </c>
      <c r="K19" s="96" t="e">
        <f>Atlantic_Scenario_Calculation_D!T25</f>
        <v>#DIV/0!</v>
      </c>
      <c r="L19" s="96" t="e">
        <f>Atlantic_Scenario_Calculation_D!U25</f>
        <v>#DIV/0!</v>
      </c>
      <c r="M19" s="96" t="e">
        <f>Atlantic_Scenario_Calculation_D!V25</f>
        <v>#DIV/0!</v>
      </c>
    </row>
    <row r="20" spans="2:13" ht="14.25" x14ac:dyDescent="0.2">
      <c r="B20" s="95" t="s">
        <v>71</v>
      </c>
      <c r="C20" s="95" t="s">
        <v>14</v>
      </c>
      <c r="D20" s="95">
        <v>4</v>
      </c>
      <c r="E20" s="95" t="str">
        <f t="shared" si="0"/>
        <v>DIDT</v>
      </c>
      <c r="F20" s="96" t="e">
        <f>Atlantic_Scenario_Calculation_D!K26</f>
        <v>#DIV/0!</v>
      </c>
      <c r="G20" s="96" t="e">
        <f>Atlantic_Scenario_Calculation_D!L26</f>
        <v>#DIV/0!</v>
      </c>
      <c r="H20" s="96" t="e">
        <f>Atlantic_Scenario_Calculation_D!M26</f>
        <v>#DIV/0!</v>
      </c>
      <c r="I20" s="96" t="e">
        <f>Atlantic_Scenario_Calculation_D!N26</f>
        <v>#DIV/0!</v>
      </c>
      <c r="J20" s="96" t="e">
        <f>Atlantic_Scenario_Calculation_D!S26</f>
        <v>#DIV/0!</v>
      </c>
      <c r="K20" s="96" t="e">
        <f>Atlantic_Scenario_Calculation_D!T26</f>
        <v>#DIV/0!</v>
      </c>
      <c r="L20" s="96" t="e">
        <f>Atlantic_Scenario_Calculation_D!U26</f>
        <v>#DIV/0!</v>
      </c>
      <c r="M20" s="96" t="e">
        <f>Atlantic_Scenario_Calculation_D!V26</f>
        <v>#DIV/0!</v>
      </c>
    </row>
    <row r="21" spans="2:13" ht="14.25" x14ac:dyDescent="0.2">
      <c r="B21" s="95" t="s">
        <v>72</v>
      </c>
      <c r="C21" s="95" t="s">
        <v>14</v>
      </c>
      <c r="D21" s="95">
        <v>5</v>
      </c>
      <c r="E21" s="95" t="str">
        <f t="shared" si="0"/>
        <v>DIDT</v>
      </c>
      <c r="F21" s="96" t="e">
        <f>Atlantic_Scenario_Calculation_D!K27</f>
        <v>#DIV/0!</v>
      </c>
      <c r="G21" s="96" t="e">
        <f>Atlantic_Scenario_Calculation_D!L27</f>
        <v>#DIV/0!</v>
      </c>
      <c r="H21" s="96" t="e">
        <f>Atlantic_Scenario_Calculation_D!M27</f>
        <v>#DIV/0!</v>
      </c>
      <c r="I21" s="96" t="e">
        <f>Atlantic_Scenario_Calculation_D!N27</f>
        <v>#DIV/0!</v>
      </c>
      <c r="J21" s="96" t="e">
        <f>Atlantic_Scenario_Calculation_D!S27</f>
        <v>#DIV/0!</v>
      </c>
      <c r="K21" s="96" t="e">
        <f>Atlantic_Scenario_Calculation_D!T27</f>
        <v>#DIV/0!</v>
      </c>
      <c r="L21" s="96" t="e">
        <f>Atlantic_Scenario_Calculation_D!U27</f>
        <v>#DIV/0!</v>
      </c>
      <c r="M21" s="96" t="e">
        <f>Atlantic_Scenario_Calculation_D!V27</f>
        <v>#DIV/0!</v>
      </c>
    </row>
    <row r="22" spans="2:13" ht="14.25" x14ac:dyDescent="0.2">
      <c r="B22" s="95" t="s">
        <v>73</v>
      </c>
      <c r="C22" s="95" t="s">
        <v>14</v>
      </c>
      <c r="D22" s="95">
        <v>7</v>
      </c>
      <c r="E22" s="95" t="str">
        <f t="shared" si="0"/>
        <v>DIDT</v>
      </c>
      <c r="F22" s="96" t="e">
        <f>Atlantic_Scenario_Calculation_D!K28</f>
        <v>#DIV/0!</v>
      </c>
      <c r="G22" s="96" t="e">
        <f>Atlantic_Scenario_Calculation_D!L28</f>
        <v>#DIV/0!</v>
      </c>
      <c r="H22" s="96" t="e">
        <f>Atlantic_Scenario_Calculation_D!M28</f>
        <v>#DIV/0!</v>
      </c>
      <c r="I22" s="96" t="e">
        <f>Atlantic_Scenario_Calculation_D!N28</f>
        <v>#DIV/0!</v>
      </c>
      <c r="J22" s="96" t="e">
        <f>Atlantic_Scenario_Calculation_D!S28</f>
        <v>#DIV/0!</v>
      </c>
      <c r="K22" s="96" t="e">
        <f>Atlantic_Scenario_Calculation_D!T28</f>
        <v>#DIV/0!</v>
      </c>
      <c r="L22" s="96" t="e">
        <f>Atlantic_Scenario_Calculation_D!U28</f>
        <v>#DIV/0!</v>
      </c>
      <c r="M22" s="96" t="e">
        <f>Atlantic_Scenario_Calculation_D!V28</f>
        <v>#DIV/0!</v>
      </c>
    </row>
    <row r="23" spans="2:13" ht="14.25" x14ac:dyDescent="0.2">
      <c r="B23" s="95" t="s">
        <v>21</v>
      </c>
      <c r="C23" s="95" t="s">
        <v>14</v>
      </c>
      <c r="D23" s="95">
        <v>8</v>
      </c>
      <c r="E23" s="95" t="str">
        <f t="shared" si="0"/>
        <v>DIDT</v>
      </c>
      <c r="F23" s="96" t="e">
        <f>Atlantic_Scenario_Calculation_D!K29</f>
        <v>#DIV/0!</v>
      </c>
      <c r="G23" s="96" t="e">
        <f>Atlantic_Scenario_Calculation_D!L29</f>
        <v>#DIV/0!</v>
      </c>
      <c r="H23" s="96" t="e">
        <f>Atlantic_Scenario_Calculation_D!M29</f>
        <v>#DIV/0!</v>
      </c>
      <c r="I23" s="96" t="e">
        <f>Atlantic_Scenario_Calculation_D!N29</f>
        <v>#DIV/0!</v>
      </c>
      <c r="J23" s="96" t="e">
        <f>Atlantic_Scenario_Calculation_D!S29</f>
        <v>#DIV/0!</v>
      </c>
      <c r="K23" s="96" t="e">
        <f>Atlantic_Scenario_Calculation_D!T29</f>
        <v>#DIV/0!</v>
      </c>
      <c r="L23" s="96" t="e">
        <f>Atlantic_Scenario_Calculation_D!U29</f>
        <v>#DIV/0!</v>
      </c>
      <c r="M23" s="96" t="e">
        <f>Atlantic_Scenario_Calculation_D!V29</f>
        <v>#DIV/0!</v>
      </c>
    </row>
    <row r="24" spans="2:13" ht="14.25" x14ac:dyDescent="0.2">
      <c r="B24" s="95" t="s">
        <v>22</v>
      </c>
      <c r="C24" s="95" t="s">
        <v>14</v>
      </c>
      <c r="D24" s="95">
        <v>9</v>
      </c>
      <c r="E24" s="95" t="str">
        <f t="shared" si="0"/>
        <v>DIDT</v>
      </c>
      <c r="F24" s="96" t="e">
        <f>Atlantic_Scenario_Calculation_D!K30</f>
        <v>#DIV/0!</v>
      </c>
      <c r="G24" s="96" t="e">
        <f>Atlantic_Scenario_Calculation_D!L30</f>
        <v>#DIV/0!</v>
      </c>
      <c r="H24" s="96" t="e">
        <f>Atlantic_Scenario_Calculation_D!M30</f>
        <v>#DIV/0!</v>
      </c>
      <c r="I24" s="96" t="e">
        <f>Atlantic_Scenario_Calculation_D!N30</f>
        <v>#DIV/0!</v>
      </c>
      <c r="J24" s="96" t="e">
        <f>Atlantic_Scenario_Calculation_D!S30</f>
        <v>#DIV/0!</v>
      </c>
      <c r="K24" s="96" t="e">
        <f>Atlantic_Scenario_Calculation_D!T30</f>
        <v>#DIV/0!</v>
      </c>
      <c r="L24" s="96" t="e">
        <f>Atlantic_Scenario_Calculation_D!U30</f>
        <v>#DIV/0!</v>
      </c>
      <c r="M24" s="96" t="e">
        <f>Atlantic_Scenario_Calculation_D!V30</f>
        <v>#DIV/0!</v>
      </c>
    </row>
    <row r="25" spans="2:13" ht="14.25" x14ac:dyDescent="0.2">
      <c r="B25" s="95" t="s">
        <v>23</v>
      </c>
      <c r="C25" s="95" t="s">
        <v>15</v>
      </c>
      <c r="D25" s="95">
        <v>1</v>
      </c>
      <c r="E25" s="95" t="str">
        <f t="shared" si="0"/>
        <v>DIDT</v>
      </c>
      <c r="F25" s="96" t="e">
        <f>Atlantic_Scenario_Calculation_D!K31</f>
        <v>#DIV/0!</v>
      </c>
      <c r="G25" s="96" t="e">
        <f>Atlantic_Scenario_Calculation_D!L31</f>
        <v>#DIV/0!</v>
      </c>
      <c r="H25" s="96" t="e">
        <f>Atlantic_Scenario_Calculation_D!M31</f>
        <v>#DIV/0!</v>
      </c>
      <c r="I25" s="96" t="e">
        <f>Atlantic_Scenario_Calculation_D!N31</f>
        <v>#DIV/0!</v>
      </c>
      <c r="J25" s="96" t="e">
        <f>Atlantic_Scenario_Calculation_D!S31</f>
        <v>#DIV/0!</v>
      </c>
      <c r="K25" s="96" t="e">
        <f>Atlantic_Scenario_Calculation_D!T31</f>
        <v>#DIV/0!</v>
      </c>
      <c r="L25" s="96" t="e">
        <f>Atlantic_Scenario_Calculation_D!U31</f>
        <v>#DIV/0!</v>
      </c>
      <c r="M25" s="96" t="e">
        <f>Atlantic_Scenario_Calculation_D!V31</f>
        <v>#DIV/0!</v>
      </c>
    </row>
    <row r="26" spans="2:13" ht="14.25" x14ac:dyDescent="0.2">
      <c r="B26" s="95" t="s">
        <v>24</v>
      </c>
      <c r="C26" s="95" t="s">
        <v>15</v>
      </c>
      <c r="D26" s="95">
        <v>2</v>
      </c>
      <c r="E26" s="95" t="str">
        <f t="shared" si="0"/>
        <v>DIDT</v>
      </c>
      <c r="F26" s="96" t="e">
        <f>Atlantic_Scenario_Calculation_D!K32</f>
        <v>#DIV/0!</v>
      </c>
      <c r="G26" s="96" t="e">
        <f>Atlantic_Scenario_Calculation_D!L32</f>
        <v>#DIV/0!</v>
      </c>
      <c r="H26" s="96" t="e">
        <f>Atlantic_Scenario_Calculation_D!M32</f>
        <v>#DIV/0!</v>
      </c>
      <c r="I26" s="96" t="e">
        <f>Atlantic_Scenario_Calculation_D!N32</f>
        <v>#DIV/0!</v>
      </c>
      <c r="J26" s="96" t="e">
        <f>Atlantic_Scenario_Calculation_D!S32</f>
        <v>#DIV/0!</v>
      </c>
      <c r="K26" s="96" t="e">
        <f>Atlantic_Scenario_Calculation_D!T32</f>
        <v>#DIV/0!</v>
      </c>
      <c r="L26" s="96" t="e">
        <f>Atlantic_Scenario_Calculation_D!U32</f>
        <v>#DIV/0!</v>
      </c>
      <c r="M26" s="96" t="e">
        <f>Atlantic_Scenario_Calculation_D!V32</f>
        <v>#DIV/0!</v>
      </c>
    </row>
    <row r="27" spans="2:13" ht="14.25" x14ac:dyDescent="0.2">
      <c r="B27" s="95" t="s">
        <v>25</v>
      </c>
      <c r="C27" s="95" t="s">
        <v>16</v>
      </c>
      <c r="D27" s="95">
        <v>3</v>
      </c>
      <c r="E27" s="95" t="str">
        <f t="shared" si="0"/>
        <v>DIDT</v>
      </c>
      <c r="F27" s="96" t="e">
        <f>Atlantic_Scenario_Calculation_D!K33</f>
        <v>#DIV/0!</v>
      </c>
      <c r="G27" s="96" t="e">
        <f>Atlantic_Scenario_Calculation_D!L33</f>
        <v>#DIV/0!</v>
      </c>
      <c r="H27" s="96" t="e">
        <f>Atlantic_Scenario_Calculation_D!M33</f>
        <v>#DIV/0!</v>
      </c>
      <c r="I27" s="96" t="e">
        <f>Atlantic_Scenario_Calculation_D!N33</f>
        <v>#DIV/0!</v>
      </c>
      <c r="J27" s="96" t="e">
        <f>Atlantic_Scenario_Calculation_D!S33</f>
        <v>#DIV/0!</v>
      </c>
      <c r="K27" s="96" t="e">
        <f>Atlantic_Scenario_Calculation_D!T33</f>
        <v>#DIV/0!</v>
      </c>
      <c r="L27" s="96" t="e">
        <f>Atlantic_Scenario_Calculation_D!U33</f>
        <v>#DIV/0!</v>
      </c>
      <c r="M27" s="96" t="e">
        <f>Atlantic_Scenario_Calculation_D!V33</f>
        <v>#DIV/0!</v>
      </c>
    </row>
    <row r="28" spans="2:13" ht="14.25" x14ac:dyDescent="0.2">
      <c r="B28" s="95" t="s">
        <v>26</v>
      </c>
      <c r="C28" s="95" t="s">
        <v>16</v>
      </c>
      <c r="D28" s="95">
        <v>1</v>
      </c>
      <c r="E28" s="95" t="str">
        <f t="shared" si="0"/>
        <v>DIDT</v>
      </c>
      <c r="F28" s="96" t="e">
        <f>Atlantic_Scenario_Calculation_D!K34</f>
        <v>#DIV/0!</v>
      </c>
      <c r="G28" s="96" t="e">
        <f>Atlantic_Scenario_Calculation_D!L34</f>
        <v>#DIV/0!</v>
      </c>
      <c r="H28" s="96" t="e">
        <f>Atlantic_Scenario_Calculation_D!M34</f>
        <v>#DIV/0!</v>
      </c>
      <c r="I28" s="96" t="e">
        <f>Atlantic_Scenario_Calculation_D!N34</f>
        <v>#DIV/0!</v>
      </c>
      <c r="J28" s="96" t="e">
        <f>Atlantic_Scenario_Calculation_D!S34</f>
        <v>#DIV/0!</v>
      </c>
      <c r="K28" s="96" t="e">
        <f>Atlantic_Scenario_Calculation_D!T34</f>
        <v>#DIV/0!</v>
      </c>
      <c r="L28" s="96" t="e">
        <f>Atlantic_Scenario_Calculation_D!U34</f>
        <v>#DIV/0!</v>
      </c>
      <c r="M28" s="96" t="e">
        <f>Atlantic_Scenario_Calculation_D!V34</f>
        <v>#DIV/0!</v>
      </c>
    </row>
    <row r="29" spans="2:13" ht="14.25" x14ac:dyDescent="0.2">
      <c r="B29" s="95" t="s">
        <v>27</v>
      </c>
      <c r="C29" s="95" t="s">
        <v>16</v>
      </c>
      <c r="D29" s="95">
        <v>2</v>
      </c>
      <c r="E29" s="95" t="str">
        <f t="shared" si="0"/>
        <v>DIDT</v>
      </c>
      <c r="F29" s="96" t="e">
        <f>Atlantic_Scenario_Calculation_D!K35</f>
        <v>#DIV/0!</v>
      </c>
      <c r="G29" s="96" t="e">
        <f>Atlantic_Scenario_Calculation_D!L35</f>
        <v>#DIV/0!</v>
      </c>
      <c r="H29" s="96" t="e">
        <f>Atlantic_Scenario_Calculation_D!M35</f>
        <v>#DIV/0!</v>
      </c>
      <c r="I29" s="96" t="e">
        <f>Atlantic_Scenario_Calculation_D!N35</f>
        <v>#DIV/0!</v>
      </c>
      <c r="J29" s="96" t="e">
        <f>Atlantic_Scenario_Calculation_D!S35</f>
        <v>#DIV/0!</v>
      </c>
      <c r="K29" s="96" t="e">
        <f>Atlantic_Scenario_Calculation_D!T35</f>
        <v>#DIV/0!</v>
      </c>
      <c r="L29" s="96" t="e">
        <f>Atlantic_Scenario_Calculation_D!U35</f>
        <v>#DIV/0!</v>
      </c>
      <c r="M29" s="96" t="e">
        <f>Atlantic_Scenario_Calculation_D!V35</f>
        <v>#DIV/0!</v>
      </c>
    </row>
    <row r="30" spans="2:13" ht="14.25" x14ac:dyDescent="0.2">
      <c r="B30" s="95" t="s">
        <v>28</v>
      </c>
      <c r="C30" s="95" t="s">
        <v>16</v>
      </c>
      <c r="D30" s="95">
        <v>4</v>
      </c>
      <c r="E30" s="95" t="str">
        <f t="shared" si="0"/>
        <v>DIDT</v>
      </c>
      <c r="F30" s="96" t="e">
        <f>Atlantic_Scenario_Calculation_D!K36</f>
        <v>#DIV/0!</v>
      </c>
      <c r="G30" s="96" t="e">
        <f>Atlantic_Scenario_Calculation_D!L36</f>
        <v>#DIV/0!</v>
      </c>
      <c r="H30" s="96" t="e">
        <f>Atlantic_Scenario_Calculation_D!M36</f>
        <v>#DIV/0!</v>
      </c>
      <c r="I30" s="96" t="e">
        <f>Atlantic_Scenario_Calculation_D!N36</f>
        <v>#DIV/0!</v>
      </c>
      <c r="J30" s="96" t="e">
        <f>Atlantic_Scenario_Calculation_D!S36</f>
        <v>#DIV/0!</v>
      </c>
      <c r="K30" s="96" t="e">
        <f>Atlantic_Scenario_Calculation_D!T36</f>
        <v>#DIV/0!</v>
      </c>
      <c r="L30" s="96" t="e">
        <f>Atlantic_Scenario_Calculation_D!U36</f>
        <v>#DIV/0!</v>
      </c>
      <c r="M30" s="96" t="e">
        <f>Atlantic_Scenario_Calculation_D!V36</f>
        <v>#DIV/0!</v>
      </c>
    </row>
    <row r="31" spans="2:13" ht="14.25" x14ac:dyDescent="0.2">
      <c r="B31" s="95" t="s">
        <v>29</v>
      </c>
      <c r="C31" s="95" t="s">
        <v>16</v>
      </c>
      <c r="D31" s="95">
        <v>5</v>
      </c>
      <c r="E31" s="95" t="str">
        <f t="shared" si="0"/>
        <v>DIDT</v>
      </c>
      <c r="F31" s="96" t="e">
        <f>Atlantic_Scenario_Calculation_D!K37</f>
        <v>#DIV/0!</v>
      </c>
      <c r="G31" s="96" t="e">
        <f>Atlantic_Scenario_Calculation_D!L37</f>
        <v>#DIV/0!</v>
      </c>
      <c r="H31" s="96" t="e">
        <f>Atlantic_Scenario_Calculation_D!M37</f>
        <v>#DIV/0!</v>
      </c>
      <c r="I31" s="96" t="e">
        <f>Atlantic_Scenario_Calculation_D!N37</f>
        <v>#DIV/0!</v>
      </c>
      <c r="J31" s="96" t="e">
        <f>Atlantic_Scenario_Calculation_D!S37</f>
        <v>#DIV/0!</v>
      </c>
      <c r="K31" s="96" t="e">
        <f>Atlantic_Scenario_Calculation_D!T37</f>
        <v>#DIV/0!</v>
      </c>
      <c r="L31" s="96" t="e">
        <f>Atlantic_Scenario_Calculation_D!U37</f>
        <v>#DIV/0!</v>
      </c>
      <c r="M31" s="96" t="e">
        <f>Atlantic_Scenario_Calculation_D!V37</f>
        <v>#DIV/0!</v>
      </c>
    </row>
    <row r="32" spans="2:13" ht="14.25" x14ac:dyDescent="0.2">
      <c r="B32" s="95" t="s">
        <v>30</v>
      </c>
      <c r="C32" s="95" t="s">
        <v>15</v>
      </c>
      <c r="D32" s="95">
        <v>10</v>
      </c>
      <c r="E32" s="95" t="str">
        <f t="shared" si="0"/>
        <v>DIDT</v>
      </c>
      <c r="F32" s="96" t="e">
        <f>Atlantic_Scenario_Calculation_D!K38</f>
        <v>#DIV/0!</v>
      </c>
      <c r="G32" s="96" t="e">
        <f>Atlantic_Scenario_Calculation_D!L38</f>
        <v>#DIV/0!</v>
      </c>
      <c r="H32" s="96" t="e">
        <f>Atlantic_Scenario_Calculation_D!M38</f>
        <v>#DIV/0!</v>
      </c>
      <c r="I32" s="96" t="e">
        <f>Atlantic_Scenario_Calculation_D!N38</f>
        <v>#DIV/0!</v>
      </c>
      <c r="J32" s="96" t="e">
        <f>Atlantic_Scenario_Calculation_D!S38</f>
        <v>#DIV/0!</v>
      </c>
      <c r="K32" s="96" t="e">
        <f>Atlantic_Scenario_Calculation_D!T38</f>
        <v>#DIV/0!</v>
      </c>
      <c r="L32" s="96" t="e">
        <f>Atlantic_Scenario_Calculation_D!U38</f>
        <v>#DIV/0!</v>
      </c>
      <c r="M32" s="96" t="e">
        <f>Atlantic_Scenario_Calculation_D!V38</f>
        <v>#DIV/0!</v>
      </c>
    </row>
    <row r="33" spans="2:13" ht="14.25" x14ac:dyDescent="0.2">
      <c r="B33" s="95" t="s">
        <v>32</v>
      </c>
      <c r="C33" s="95" t="s">
        <v>17</v>
      </c>
      <c r="D33" s="95">
        <v>1</v>
      </c>
      <c r="E33" s="95" t="str">
        <f t="shared" si="0"/>
        <v>DIDT</v>
      </c>
      <c r="F33" s="96" t="e">
        <f>Atlantic_Scenario_Calculation_D!K39</f>
        <v>#DIV/0!</v>
      </c>
      <c r="G33" s="96" t="e">
        <f>Atlantic_Scenario_Calculation_D!L39</f>
        <v>#DIV/0!</v>
      </c>
      <c r="H33" s="96" t="e">
        <f>Atlantic_Scenario_Calculation_D!M39</f>
        <v>#DIV/0!</v>
      </c>
      <c r="I33" s="96" t="e">
        <f>Atlantic_Scenario_Calculation_D!N39</f>
        <v>#DIV/0!</v>
      </c>
      <c r="J33" s="96" t="e">
        <f>Atlantic_Scenario_Calculation_D!S39</f>
        <v>#DIV/0!</v>
      </c>
      <c r="K33" s="96" t="e">
        <f>Atlantic_Scenario_Calculation_D!T39</f>
        <v>#DIV/0!</v>
      </c>
      <c r="L33" s="96" t="e">
        <f>Atlantic_Scenario_Calculation_D!U39</f>
        <v>#DIV/0!</v>
      </c>
      <c r="M33" s="96" t="e">
        <f>Atlantic_Scenario_Calculation_D!V39</f>
        <v>#DIV/0!</v>
      </c>
    </row>
    <row r="34" spans="2:13" ht="14.25" x14ac:dyDescent="0.2">
      <c r="B34" s="95" t="s">
        <v>31</v>
      </c>
      <c r="C34" s="95" t="s">
        <v>17</v>
      </c>
      <c r="D34" s="95">
        <v>2</v>
      </c>
      <c r="E34" s="95" t="str">
        <f t="shared" si="0"/>
        <v>DIDT</v>
      </c>
      <c r="F34" s="96" t="e">
        <f>Atlantic_Scenario_Calculation_D!K40</f>
        <v>#DIV/0!</v>
      </c>
      <c r="G34" s="96" t="e">
        <f>Atlantic_Scenario_Calculation_D!L40</f>
        <v>#DIV/0!</v>
      </c>
      <c r="H34" s="96" t="e">
        <f>Atlantic_Scenario_Calculation_D!M40</f>
        <v>#DIV/0!</v>
      </c>
      <c r="I34" s="96" t="e">
        <f>Atlantic_Scenario_Calculation_D!N40</f>
        <v>#DIV/0!</v>
      </c>
      <c r="J34" s="96" t="e">
        <f>Atlantic_Scenario_Calculation_D!S40</f>
        <v>#DIV/0!</v>
      </c>
      <c r="K34" s="96" t="e">
        <f>Atlantic_Scenario_Calculation_D!T40</f>
        <v>#DIV/0!</v>
      </c>
      <c r="L34" s="96" t="e">
        <f>Atlantic_Scenario_Calculation_D!U40</f>
        <v>#DIV/0!</v>
      </c>
      <c r="M34" s="96" t="e">
        <f>Atlantic_Scenario_Calculation_D!V40</f>
        <v>#DIV/0!</v>
      </c>
    </row>
    <row r="35" spans="2:13" ht="14.25" x14ac:dyDescent="0.2">
      <c r="B35" s="95" t="s">
        <v>33</v>
      </c>
      <c r="C35" s="95" t="s">
        <v>17</v>
      </c>
      <c r="D35" s="95">
        <v>3</v>
      </c>
      <c r="E35" s="95" t="str">
        <f t="shared" si="0"/>
        <v>DIDT</v>
      </c>
      <c r="F35" s="96" t="e">
        <f>Atlantic_Scenario_Calculation_D!K41</f>
        <v>#DIV/0!</v>
      </c>
      <c r="G35" s="96" t="e">
        <f>Atlantic_Scenario_Calculation_D!L41</f>
        <v>#DIV/0!</v>
      </c>
      <c r="H35" s="96" t="e">
        <f>Atlantic_Scenario_Calculation_D!M41</f>
        <v>#DIV/0!</v>
      </c>
      <c r="I35" s="96" t="e">
        <f>Atlantic_Scenario_Calculation_D!N41</f>
        <v>#DIV/0!</v>
      </c>
      <c r="J35" s="96" t="e">
        <f>Atlantic_Scenario_Calculation_D!S41</f>
        <v>#DIV/0!</v>
      </c>
      <c r="K35" s="96" t="e">
        <f>Atlantic_Scenario_Calculation_D!T41</f>
        <v>#DIV/0!</v>
      </c>
      <c r="L35" s="96" t="e">
        <f>Atlantic_Scenario_Calculation_D!U41</f>
        <v>#DIV/0!</v>
      </c>
      <c r="M35" s="96" t="e">
        <f>Atlantic_Scenario_Calculation_D!V41</f>
        <v>#DIV/0!</v>
      </c>
    </row>
    <row r="36" spans="2:13" ht="14.25" x14ac:dyDescent="0.2">
      <c r="B36" s="95" t="s">
        <v>34</v>
      </c>
      <c r="C36" s="95" t="s">
        <v>17</v>
      </c>
      <c r="D36" s="95">
        <v>4</v>
      </c>
      <c r="E36" s="95" t="str">
        <f t="shared" si="0"/>
        <v>DIDT</v>
      </c>
      <c r="F36" s="96" t="e">
        <f>Atlantic_Scenario_Calculation_D!K42</f>
        <v>#DIV/0!</v>
      </c>
      <c r="G36" s="96" t="e">
        <f>Atlantic_Scenario_Calculation_D!L42</f>
        <v>#DIV/0!</v>
      </c>
      <c r="H36" s="96" t="e">
        <f>Atlantic_Scenario_Calculation_D!M42</f>
        <v>#DIV/0!</v>
      </c>
      <c r="I36" s="96" t="e">
        <f>Atlantic_Scenario_Calculation_D!N42</f>
        <v>#DIV/0!</v>
      </c>
      <c r="J36" s="96" t="e">
        <f>Atlantic_Scenario_Calculation_D!S42</f>
        <v>#DIV/0!</v>
      </c>
      <c r="K36" s="96" t="e">
        <f>Atlantic_Scenario_Calculation_D!T42</f>
        <v>#DIV/0!</v>
      </c>
      <c r="L36" s="96" t="e">
        <f>Atlantic_Scenario_Calculation_D!U42</f>
        <v>#DIV/0!</v>
      </c>
      <c r="M36" s="96" t="e">
        <f>Atlantic_Scenario_Calculation_D!V42</f>
        <v>#DIV/0!</v>
      </c>
    </row>
    <row r="37" spans="2:13" ht="14.25" x14ac:dyDescent="0.2">
      <c r="B37" s="95" t="s">
        <v>35</v>
      </c>
      <c r="C37" s="95" t="s">
        <v>17</v>
      </c>
      <c r="D37" s="95">
        <v>5</v>
      </c>
      <c r="E37" s="95" t="str">
        <f t="shared" si="0"/>
        <v>DIDT</v>
      </c>
      <c r="F37" s="96" t="e">
        <f>Atlantic_Scenario_Calculation_D!K43</f>
        <v>#DIV/0!</v>
      </c>
      <c r="G37" s="96" t="e">
        <f>Atlantic_Scenario_Calculation_D!L43</f>
        <v>#DIV/0!</v>
      </c>
      <c r="H37" s="96" t="e">
        <f>Atlantic_Scenario_Calculation_D!M43</f>
        <v>#DIV/0!</v>
      </c>
      <c r="I37" s="96" t="e">
        <f>Atlantic_Scenario_Calculation_D!N43</f>
        <v>#DIV/0!</v>
      </c>
      <c r="J37" s="96" t="e">
        <f>Atlantic_Scenario_Calculation_D!S43</f>
        <v>#DIV/0!</v>
      </c>
      <c r="K37" s="96" t="e">
        <f>Atlantic_Scenario_Calculation_D!T43</f>
        <v>#DIV/0!</v>
      </c>
      <c r="L37" s="96" t="e">
        <f>Atlantic_Scenario_Calculation_D!U43</f>
        <v>#DIV/0!</v>
      </c>
      <c r="M37" s="96" t="e">
        <f>Atlantic_Scenario_Calculation_D!V43</f>
        <v>#DIV/0!</v>
      </c>
    </row>
    <row r="38" spans="2:13" ht="14.25" x14ac:dyDescent="0.2">
      <c r="B38" s="95" t="s">
        <v>36</v>
      </c>
      <c r="C38" s="95" t="s">
        <v>17</v>
      </c>
      <c r="D38" s="95">
        <v>6</v>
      </c>
      <c r="E38" s="95" t="str">
        <f t="shared" si="0"/>
        <v>DIDT</v>
      </c>
      <c r="F38" s="96" t="e">
        <f>Atlantic_Scenario_Calculation_D!K44</f>
        <v>#DIV/0!</v>
      </c>
      <c r="G38" s="96" t="e">
        <f>Atlantic_Scenario_Calculation_D!L44</f>
        <v>#DIV/0!</v>
      </c>
      <c r="H38" s="96" t="e">
        <f>Atlantic_Scenario_Calculation_D!M44</f>
        <v>#DIV/0!</v>
      </c>
      <c r="I38" s="96" t="e">
        <f>Atlantic_Scenario_Calculation_D!N44</f>
        <v>#DIV/0!</v>
      </c>
      <c r="J38" s="96" t="e">
        <f>Atlantic_Scenario_Calculation_D!S44</f>
        <v>#DIV/0!</v>
      </c>
      <c r="K38" s="96" t="e">
        <f>Atlantic_Scenario_Calculation_D!T44</f>
        <v>#DIV/0!</v>
      </c>
      <c r="L38" s="96" t="e">
        <f>Atlantic_Scenario_Calculation_D!U44</f>
        <v>#DIV/0!</v>
      </c>
      <c r="M38" s="96" t="e">
        <f>Atlantic_Scenario_Calculation_D!V44</f>
        <v>#DIV/0!</v>
      </c>
    </row>
    <row r="39" spans="2:13" ht="14.25" x14ac:dyDescent="0.2">
      <c r="B39" s="95" t="s">
        <v>37</v>
      </c>
      <c r="C39" s="95" t="s">
        <v>17</v>
      </c>
      <c r="D39" s="95">
        <v>7</v>
      </c>
      <c r="E39" s="95" t="str">
        <f t="shared" si="0"/>
        <v>DIDT</v>
      </c>
      <c r="F39" s="96" t="e">
        <f>Atlantic_Scenario_Calculation_D!K45</f>
        <v>#DIV/0!</v>
      </c>
      <c r="G39" s="96" t="e">
        <f>Atlantic_Scenario_Calculation_D!L45</f>
        <v>#DIV/0!</v>
      </c>
      <c r="H39" s="96" t="e">
        <f>Atlantic_Scenario_Calculation_D!M45</f>
        <v>#DIV/0!</v>
      </c>
      <c r="I39" s="96" t="e">
        <f>Atlantic_Scenario_Calculation_D!N45</f>
        <v>#DIV/0!</v>
      </c>
      <c r="J39" s="96" t="e">
        <f>Atlantic_Scenario_Calculation_D!S45</f>
        <v>#DIV/0!</v>
      </c>
      <c r="K39" s="96" t="e">
        <f>Atlantic_Scenario_Calculation_D!T45</f>
        <v>#DIV/0!</v>
      </c>
      <c r="L39" s="96" t="e">
        <f>Atlantic_Scenario_Calculation_D!U45</f>
        <v>#DIV/0!</v>
      </c>
      <c r="M39" s="96" t="e">
        <f>Atlantic_Scenario_Calculation_D!V45</f>
        <v>#DIV/0!</v>
      </c>
    </row>
    <row r="40" spans="2:13" ht="14.25" x14ac:dyDescent="0.2">
      <c r="B40" s="95" t="s">
        <v>38</v>
      </c>
      <c r="C40" s="95" t="s">
        <v>17</v>
      </c>
      <c r="D40" s="95">
        <v>8</v>
      </c>
      <c r="E40" s="95" t="str">
        <f t="shared" si="0"/>
        <v>DIDT</v>
      </c>
      <c r="F40" s="96" t="e">
        <f>Atlantic_Scenario_Calculation_D!K46</f>
        <v>#DIV/0!</v>
      </c>
      <c r="G40" s="96" t="e">
        <f>Atlantic_Scenario_Calculation_D!L46</f>
        <v>#DIV/0!</v>
      </c>
      <c r="H40" s="96" t="e">
        <f>Atlantic_Scenario_Calculation_D!M46</f>
        <v>#DIV/0!</v>
      </c>
      <c r="I40" s="96" t="e">
        <f>Atlantic_Scenario_Calculation_D!N46</f>
        <v>#DIV/0!</v>
      </c>
      <c r="J40" s="96" t="e">
        <f>Atlantic_Scenario_Calculation_D!S46</f>
        <v>#DIV/0!</v>
      </c>
      <c r="K40" s="96" t="e">
        <f>Atlantic_Scenario_Calculation_D!T46</f>
        <v>#DIV/0!</v>
      </c>
      <c r="L40" s="96" t="e">
        <f>Atlantic_Scenario_Calculation_D!U46</f>
        <v>#DIV/0!</v>
      </c>
      <c r="M40" s="96" t="e">
        <f>Atlantic_Scenario_Calculation_D!V46</f>
        <v>#DIV/0!</v>
      </c>
    </row>
    <row r="41" spans="2:13" ht="14.25" x14ac:dyDescent="0.2">
      <c r="B41" s="95" t="s">
        <v>39</v>
      </c>
      <c r="C41" s="95" t="s">
        <v>18</v>
      </c>
      <c r="D41" s="95">
        <v>5</v>
      </c>
      <c r="E41" s="95" t="str">
        <f t="shared" si="0"/>
        <v>DIDT</v>
      </c>
      <c r="F41" s="96" t="e">
        <f>Atlantic_Scenario_Calculation_D!K47</f>
        <v>#DIV/0!</v>
      </c>
      <c r="G41" s="96" t="e">
        <f>Atlantic_Scenario_Calculation_D!L47</f>
        <v>#DIV/0!</v>
      </c>
      <c r="H41" s="96" t="e">
        <f>Atlantic_Scenario_Calculation_D!M47</f>
        <v>#DIV/0!</v>
      </c>
      <c r="I41" s="96" t="e">
        <f>Atlantic_Scenario_Calculation_D!N47</f>
        <v>#DIV/0!</v>
      </c>
      <c r="J41" s="96" t="e">
        <f>Atlantic_Scenario_Calculation_D!S47</f>
        <v>#DIV/0!</v>
      </c>
      <c r="K41" s="96" t="e">
        <f>Atlantic_Scenario_Calculation_D!T47</f>
        <v>#DIV/0!</v>
      </c>
      <c r="L41" s="96" t="e">
        <f>Atlantic_Scenario_Calculation_D!U47</f>
        <v>#DIV/0!</v>
      </c>
      <c r="M41" s="96" t="e">
        <f>Atlantic_Scenario_Calculation_D!V47</f>
        <v>#DIV/0!</v>
      </c>
    </row>
    <row r="42" spans="2:13" ht="14.25" x14ac:dyDescent="0.2">
      <c r="B42" s="95" t="s">
        <v>40</v>
      </c>
      <c r="C42" s="95" t="s">
        <v>18</v>
      </c>
      <c r="D42" s="95">
        <v>8</v>
      </c>
      <c r="E42" s="95" t="str">
        <f t="shared" si="0"/>
        <v>DIDT</v>
      </c>
      <c r="F42" s="96" t="e">
        <f>Atlantic_Scenario_Calculation_D!K48</f>
        <v>#DIV/0!</v>
      </c>
      <c r="G42" s="96" t="e">
        <f>Atlantic_Scenario_Calculation_D!L48</f>
        <v>#DIV/0!</v>
      </c>
      <c r="H42" s="96" t="e">
        <f>Atlantic_Scenario_Calculation_D!M48</f>
        <v>#DIV/0!</v>
      </c>
      <c r="I42" s="96" t="e">
        <f>Atlantic_Scenario_Calculation_D!N48</f>
        <v>#DIV/0!</v>
      </c>
      <c r="J42" s="96" t="e">
        <f>Atlantic_Scenario_Calculation_D!S48</f>
        <v>#DIV/0!</v>
      </c>
      <c r="K42" s="96" t="e">
        <f>Atlantic_Scenario_Calculation_D!T48</f>
        <v>#DIV/0!</v>
      </c>
      <c r="L42" s="96" t="e">
        <f>Atlantic_Scenario_Calculation_D!U48</f>
        <v>#DIV/0!</v>
      </c>
      <c r="M42" s="96" t="e">
        <f>Atlantic_Scenario_Calculation_D!V48</f>
        <v>#DIV/0!</v>
      </c>
    </row>
    <row r="43" spans="2:13" ht="14.25" x14ac:dyDescent="0.2">
      <c r="B43" s="95" t="s">
        <v>41</v>
      </c>
      <c r="C43" s="95" t="s">
        <v>15</v>
      </c>
      <c r="D43" s="95">
        <v>4</v>
      </c>
      <c r="E43" s="95" t="str">
        <f t="shared" si="0"/>
        <v>DIDT</v>
      </c>
      <c r="F43" s="96" t="e">
        <f>Atlantic_Scenario_Calculation_D!K49</f>
        <v>#DIV/0!</v>
      </c>
      <c r="G43" s="96" t="e">
        <f>Atlantic_Scenario_Calculation_D!L49</f>
        <v>#DIV/0!</v>
      </c>
      <c r="H43" s="96" t="e">
        <f>Atlantic_Scenario_Calculation_D!M49</f>
        <v>#DIV/0!</v>
      </c>
      <c r="I43" s="96" t="e">
        <f>Atlantic_Scenario_Calculation_D!N49</f>
        <v>#DIV/0!</v>
      </c>
      <c r="J43" s="96" t="e">
        <f>Atlantic_Scenario_Calculation_D!S49</f>
        <v>#DIV/0!</v>
      </c>
      <c r="K43" s="96" t="e">
        <f>Atlantic_Scenario_Calculation_D!T49</f>
        <v>#DIV/0!</v>
      </c>
      <c r="L43" s="96" t="e">
        <f>Atlantic_Scenario_Calculation_D!U49</f>
        <v>#DIV/0!</v>
      </c>
      <c r="M43" s="96" t="e">
        <f>Atlantic_Scenario_Calculation_D!V49</f>
        <v>#DIV/0!</v>
      </c>
    </row>
    <row r="44" spans="2:13" ht="14.25" x14ac:dyDescent="0.2">
      <c r="B44" s="95" t="s">
        <v>42</v>
      </c>
      <c r="C44" s="95" t="s">
        <v>15</v>
      </c>
      <c r="D44" s="95">
        <v>5</v>
      </c>
      <c r="E44" s="95" t="str">
        <f t="shared" si="0"/>
        <v>DIDT</v>
      </c>
      <c r="F44" s="96" t="e">
        <f>Atlantic_Scenario_Calculation_D!K50</f>
        <v>#DIV/0!</v>
      </c>
      <c r="G44" s="96" t="e">
        <f>Atlantic_Scenario_Calculation_D!L50</f>
        <v>#DIV/0!</v>
      </c>
      <c r="H44" s="96" t="e">
        <f>Atlantic_Scenario_Calculation_D!M50</f>
        <v>#DIV/0!</v>
      </c>
      <c r="I44" s="96" t="e">
        <f>Atlantic_Scenario_Calculation_D!N50</f>
        <v>#DIV/0!</v>
      </c>
      <c r="J44" s="96" t="e">
        <f>Atlantic_Scenario_Calculation_D!S50</f>
        <v>#DIV/0!</v>
      </c>
      <c r="K44" s="96" t="e">
        <f>Atlantic_Scenario_Calculation_D!T50</f>
        <v>#DIV/0!</v>
      </c>
      <c r="L44" s="96" t="e">
        <f>Atlantic_Scenario_Calculation_D!U50</f>
        <v>#DIV/0!</v>
      </c>
      <c r="M44" s="96" t="e">
        <f>Atlantic_Scenario_Calculation_D!V50</f>
        <v>#DIV/0!</v>
      </c>
    </row>
    <row r="45" spans="2:13" ht="14.25" x14ac:dyDescent="0.2">
      <c r="B45" s="95" t="s">
        <v>43</v>
      </c>
      <c r="C45" s="95" t="s">
        <v>15</v>
      </c>
      <c r="D45" s="95">
        <v>6</v>
      </c>
      <c r="E45" s="95" t="str">
        <f t="shared" si="0"/>
        <v>DIDT</v>
      </c>
      <c r="F45" s="96" t="e">
        <f>Atlantic_Scenario_Calculation_D!K51</f>
        <v>#DIV/0!</v>
      </c>
      <c r="G45" s="96" t="e">
        <f>Atlantic_Scenario_Calculation_D!L51</f>
        <v>#DIV/0!</v>
      </c>
      <c r="H45" s="96" t="e">
        <f>Atlantic_Scenario_Calculation_D!M51</f>
        <v>#DIV/0!</v>
      </c>
      <c r="I45" s="96" t="e">
        <f>Atlantic_Scenario_Calculation_D!N51</f>
        <v>#DIV/0!</v>
      </c>
      <c r="J45" s="96" t="e">
        <f>Atlantic_Scenario_Calculation_D!S51</f>
        <v>#DIV/0!</v>
      </c>
      <c r="K45" s="96" t="e">
        <f>Atlantic_Scenario_Calculation_D!T51</f>
        <v>#DIV/0!</v>
      </c>
      <c r="L45" s="96" t="e">
        <f>Atlantic_Scenario_Calculation_D!U51</f>
        <v>#DIV/0!</v>
      </c>
      <c r="M45" s="96" t="e">
        <f>Atlantic_Scenario_Calculation_D!V51</f>
        <v>#DIV/0!</v>
      </c>
    </row>
    <row r="46" spans="2:13" ht="14.25" x14ac:dyDescent="0.2">
      <c r="B46" s="95" t="s">
        <v>44</v>
      </c>
      <c r="C46" s="95" t="s">
        <v>15</v>
      </c>
      <c r="D46" s="95">
        <v>7</v>
      </c>
      <c r="E46" s="95" t="str">
        <f t="shared" si="0"/>
        <v>DIDT</v>
      </c>
      <c r="F46" s="96" t="e">
        <f>Atlantic_Scenario_Calculation_D!K52</f>
        <v>#DIV/0!</v>
      </c>
      <c r="G46" s="96" t="e">
        <f>Atlantic_Scenario_Calculation_D!L52</f>
        <v>#DIV/0!</v>
      </c>
      <c r="H46" s="96" t="e">
        <f>Atlantic_Scenario_Calculation_D!M52</f>
        <v>#DIV/0!</v>
      </c>
      <c r="I46" s="96" t="e">
        <f>Atlantic_Scenario_Calculation_D!N52</f>
        <v>#DIV/0!</v>
      </c>
      <c r="J46" s="96" t="e">
        <f>Atlantic_Scenario_Calculation_D!S52</f>
        <v>#DIV/0!</v>
      </c>
      <c r="K46" s="96" t="e">
        <f>Atlantic_Scenario_Calculation_D!T52</f>
        <v>#DIV/0!</v>
      </c>
      <c r="L46" s="96" t="e">
        <f>Atlantic_Scenario_Calculation_D!U52</f>
        <v>#DIV/0!</v>
      </c>
      <c r="M46" s="96" t="e">
        <f>Atlantic_Scenario_Calculation_D!V52</f>
        <v>#DIV/0!</v>
      </c>
    </row>
    <row r="47" spans="2:13" ht="14.25" x14ac:dyDescent="0.2">
      <c r="B47" s="95" t="s">
        <v>45</v>
      </c>
      <c r="C47" s="95" t="s">
        <v>15</v>
      </c>
      <c r="D47" s="95">
        <v>8</v>
      </c>
      <c r="E47" s="95" t="str">
        <f t="shared" si="0"/>
        <v>DIDT</v>
      </c>
      <c r="F47" s="96" t="e">
        <f>Atlantic_Scenario_Calculation_D!K53</f>
        <v>#DIV/0!</v>
      </c>
      <c r="G47" s="96" t="e">
        <f>Atlantic_Scenario_Calculation_D!L53</f>
        <v>#DIV/0!</v>
      </c>
      <c r="H47" s="96" t="e">
        <f>Atlantic_Scenario_Calculation_D!M53</f>
        <v>#DIV/0!</v>
      </c>
      <c r="I47" s="96" t="e">
        <f>Atlantic_Scenario_Calculation_D!N53</f>
        <v>#DIV/0!</v>
      </c>
      <c r="J47" s="96" t="e">
        <f>Atlantic_Scenario_Calculation_D!S53</f>
        <v>#DIV/0!</v>
      </c>
      <c r="K47" s="96" t="e">
        <f>Atlantic_Scenario_Calculation_D!T53</f>
        <v>#DIV/0!</v>
      </c>
      <c r="L47" s="96" t="e">
        <f>Atlantic_Scenario_Calculation_D!U53</f>
        <v>#DIV/0!</v>
      </c>
      <c r="M47" s="96" t="e">
        <f>Atlantic_Scenario_Calculation_D!V53</f>
        <v>#DIV/0!</v>
      </c>
    </row>
    <row r="48" spans="2:13" ht="14.25" x14ac:dyDescent="0.2">
      <c r="B48" s="95" t="s">
        <v>46</v>
      </c>
      <c r="C48" s="95" t="s">
        <v>15</v>
      </c>
      <c r="D48" s="95">
        <v>9</v>
      </c>
      <c r="E48" s="95" t="str">
        <f t="shared" si="0"/>
        <v>DIDT</v>
      </c>
      <c r="F48" s="96" t="e">
        <f>Atlantic_Scenario_Calculation_D!K54</f>
        <v>#DIV/0!</v>
      </c>
      <c r="G48" s="96" t="e">
        <f>Atlantic_Scenario_Calculation_D!L54</f>
        <v>#DIV/0!</v>
      </c>
      <c r="H48" s="96" t="e">
        <f>Atlantic_Scenario_Calculation_D!M54</f>
        <v>#DIV/0!</v>
      </c>
      <c r="I48" s="96" t="e">
        <f>Atlantic_Scenario_Calculation_D!N54</f>
        <v>#DIV/0!</v>
      </c>
      <c r="J48" s="96" t="e">
        <f>Atlantic_Scenario_Calculation_D!S54</f>
        <v>#DIV/0!</v>
      </c>
      <c r="K48" s="96" t="e">
        <f>Atlantic_Scenario_Calculation_D!T54</f>
        <v>#DIV/0!</v>
      </c>
      <c r="L48" s="96" t="e">
        <f>Atlantic_Scenario_Calculation_D!U54</f>
        <v>#DIV/0!</v>
      </c>
      <c r="M48" s="96" t="e">
        <f>Atlantic_Scenario_Calculation_D!V54</f>
        <v>#DIV/0!</v>
      </c>
    </row>
    <row r="49" spans="2:13" ht="14.25" x14ac:dyDescent="0.2">
      <c r="B49" s="95" t="s">
        <v>47</v>
      </c>
      <c r="C49" s="95" t="s">
        <v>19</v>
      </c>
      <c r="D49" s="95">
        <v>10</v>
      </c>
      <c r="E49" s="95" t="str">
        <f t="shared" si="0"/>
        <v>DIDT</v>
      </c>
      <c r="F49" s="96" t="e">
        <f>Atlantic_Scenario_Calculation_D!K55</f>
        <v>#DIV/0!</v>
      </c>
      <c r="G49" s="96" t="e">
        <f>Atlantic_Scenario_Calculation_D!L55</f>
        <v>#DIV/0!</v>
      </c>
      <c r="H49" s="96" t="e">
        <f>Atlantic_Scenario_Calculation_D!M55</f>
        <v>#DIV/0!</v>
      </c>
      <c r="I49" s="96" t="e">
        <f>Atlantic_Scenario_Calculation_D!N55</f>
        <v>#DIV/0!</v>
      </c>
      <c r="J49" s="96" t="e">
        <f>Atlantic_Scenario_Calculation_D!S55</f>
        <v>#DIV/0!</v>
      </c>
      <c r="K49" s="96" t="e">
        <f>Atlantic_Scenario_Calculation_D!T55</f>
        <v>#DIV/0!</v>
      </c>
      <c r="L49" s="96" t="e">
        <f>Atlantic_Scenario_Calculation_D!U55</f>
        <v>#DIV/0!</v>
      </c>
      <c r="M49" s="96" t="e">
        <f>Atlantic_Scenario_Calculation_D!V55</f>
        <v>#DIV/0!</v>
      </c>
    </row>
    <row r="50" spans="2:13" ht="14.25" x14ac:dyDescent="0.2">
      <c r="B50" s="95" t="s">
        <v>48</v>
      </c>
      <c r="C50" s="95" t="s">
        <v>19</v>
      </c>
      <c r="D50" s="95">
        <v>4</v>
      </c>
      <c r="E50" s="95" t="str">
        <f t="shared" si="0"/>
        <v>DIDT</v>
      </c>
      <c r="F50" s="96" t="e">
        <f>Atlantic_Scenario_Calculation_D!K56</f>
        <v>#DIV/0!</v>
      </c>
      <c r="G50" s="96" t="e">
        <f>Atlantic_Scenario_Calculation_D!L56</f>
        <v>#DIV/0!</v>
      </c>
      <c r="H50" s="96" t="e">
        <f>Atlantic_Scenario_Calculation_D!M56</f>
        <v>#DIV/0!</v>
      </c>
      <c r="I50" s="96" t="e">
        <f>Atlantic_Scenario_Calculation_D!N56</f>
        <v>#DIV/0!</v>
      </c>
      <c r="J50" s="96" t="e">
        <f>Atlantic_Scenario_Calculation_D!S56</f>
        <v>#DIV/0!</v>
      </c>
      <c r="K50" s="96" t="e">
        <f>Atlantic_Scenario_Calculation_D!T56</f>
        <v>#DIV/0!</v>
      </c>
      <c r="L50" s="96" t="e">
        <f>Atlantic_Scenario_Calculation_D!U56</f>
        <v>#DIV/0!</v>
      </c>
      <c r="M50" s="96" t="e">
        <f>Atlantic_Scenario_Calculation_D!V56</f>
        <v>#DIV/0!</v>
      </c>
    </row>
    <row r="51" spans="2:13" ht="14.25" x14ac:dyDescent="0.2">
      <c r="B51" s="95" t="s">
        <v>49</v>
      </c>
      <c r="C51" s="95" t="s">
        <v>19</v>
      </c>
      <c r="D51" s="95">
        <v>5</v>
      </c>
      <c r="E51" s="95" t="str">
        <f t="shared" si="0"/>
        <v>DIDT</v>
      </c>
      <c r="F51" s="96" t="e">
        <f>Atlantic_Scenario_Calculation_D!K57</f>
        <v>#DIV/0!</v>
      </c>
      <c r="G51" s="96" t="e">
        <f>Atlantic_Scenario_Calculation_D!L57</f>
        <v>#DIV/0!</v>
      </c>
      <c r="H51" s="96" t="e">
        <f>Atlantic_Scenario_Calculation_D!M57</f>
        <v>#DIV/0!</v>
      </c>
      <c r="I51" s="96" t="e">
        <f>Atlantic_Scenario_Calculation_D!N57</f>
        <v>#DIV/0!</v>
      </c>
      <c r="J51" s="96" t="e">
        <f>Atlantic_Scenario_Calculation_D!S57</f>
        <v>#DIV/0!</v>
      </c>
      <c r="K51" s="96" t="e">
        <f>Atlantic_Scenario_Calculation_D!T57</f>
        <v>#DIV/0!</v>
      </c>
      <c r="L51" s="96" t="e">
        <f>Atlantic_Scenario_Calculation_D!U57</f>
        <v>#DIV/0!</v>
      </c>
      <c r="M51" s="96" t="e">
        <f>Atlantic_Scenario_Calculation_D!V57</f>
        <v>#DIV/0!</v>
      </c>
    </row>
    <row r="52" spans="2:13" ht="14.25" x14ac:dyDescent="0.2">
      <c r="B52" s="95" t="s">
        <v>50</v>
      </c>
      <c r="C52" s="95" t="s">
        <v>19</v>
      </c>
      <c r="D52" s="95">
        <v>8</v>
      </c>
      <c r="E52" s="95" t="str">
        <f t="shared" si="0"/>
        <v>DIDT</v>
      </c>
      <c r="F52" s="96" t="e">
        <f>Atlantic_Scenario_Calculation_D!K58</f>
        <v>#DIV/0!</v>
      </c>
      <c r="G52" s="96" t="e">
        <f>Atlantic_Scenario_Calculation_D!L58</f>
        <v>#DIV/0!</v>
      </c>
      <c r="H52" s="96" t="e">
        <f>Atlantic_Scenario_Calculation_D!M58</f>
        <v>#DIV/0!</v>
      </c>
      <c r="I52" s="96" t="e">
        <f>Atlantic_Scenario_Calculation_D!N58</f>
        <v>#DIV/0!</v>
      </c>
      <c r="J52" s="96" t="e">
        <f>Atlantic_Scenario_Calculation_D!S58</f>
        <v>#DIV/0!</v>
      </c>
      <c r="K52" s="96" t="e">
        <f>Atlantic_Scenario_Calculation_D!T58</f>
        <v>#DIV/0!</v>
      </c>
      <c r="L52" s="96" t="e">
        <f>Atlantic_Scenario_Calculation_D!U58</f>
        <v>#DIV/0!</v>
      </c>
      <c r="M52" s="96" t="e">
        <f>Atlantic_Scenario_Calculation_D!V58</f>
        <v>#DIV/0!</v>
      </c>
    </row>
    <row r="53" spans="2:13" ht="14.25" x14ac:dyDescent="0.2">
      <c r="B53" s="95" t="s">
        <v>51</v>
      </c>
      <c r="C53" s="95" t="s">
        <v>18</v>
      </c>
      <c r="D53" s="95">
        <v>4</v>
      </c>
      <c r="E53" s="95" t="str">
        <f t="shared" si="0"/>
        <v>DIDT</v>
      </c>
      <c r="F53" s="96" t="e">
        <f>Atlantic_Scenario_Calculation_D!K59</f>
        <v>#DIV/0!</v>
      </c>
      <c r="G53" s="96" t="e">
        <f>Atlantic_Scenario_Calculation_D!L59</f>
        <v>#DIV/0!</v>
      </c>
      <c r="H53" s="96" t="e">
        <f>Atlantic_Scenario_Calculation_D!M59</f>
        <v>#DIV/0!</v>
      </c>
      <c r="I53" s="96" t="e">
        <f>Atlantic_Scenario_Calculation_D!N59</f>
        <v>#DIV/0!</v>
      </c>
      <c r="J53" s="96" t="e">
        <f>Atlantic_Scenario_Calculation_D!S59</f>
        <v>#DIV/0!</v>
      </c>
      <c r="K53" s="96" t="e">
        <f>Atlantic_Scenario_Calculation_D!T59</f>
        <v>#DIV/0!</v>
      </c>
      <c r="L53" s="96" t="e">
        <f>Atlantic_Scenario_Calculation_D!U59</f>
        <v>#DIV/0!</v>
      </c>
      <c r="M53" s="96" t="e">
        <f>Atlantic_Scenario_Calculation_D!V59</f>
        <v>#DIV/0!</v>
      </c>
    </row>
    <row r="54" spans="2:13" ht="14.25" x14ac:dyDescent="0.2">
      <c r="B54" s="95" t="s">
        <v>52</v>
      </c>
      <c r="C54" s="95" t="s">
        <v>19</v>
      </c>
      <c r="D54" s="95">
        <v>3</v>
      </c>
      <c r="E54" s="95" t="str">
        <f t="shared" si="0"/>
        <v>DIDT</v>
      </c>
      <c r="F54" s="96" t="e">
        <f>Atlantic_Scenario_Calculation_D!K60</f>
        <v>#DIV/0!</v>
      </c>
      <c r="G54" s="96" t="e">
        <f>Atlantic_Scenario_Calculation_D!L60</f>
        <v>#DIV/0!</v>
      </c>
      <c r="H54" s="96" t="e">
        <f>Atlantic_Scenario_Calculation_D!M60</f>
        <v>#DIV/0!</v>
      </c>
      <c r="I54" s="96" t="e">
        <f>Atlantic_Scenario_Calculation_D!N60</f>
        <v>#DIV/0!</v>
      </c>
      <c r="J54" s="96" t="e">
        <f>Atlantic_Scenario_Calculation_D!S60</f>
        <v>#DIV/0!</v>
      </c>
      <c r="K54" s="96" t="e">
        <f>Atlantic_Scenario_Calculation_D!T60</f>
        <v>#DIV/0!</v>
      </c>
      <c r="L54" s="96" t="e">
        <f>Atlantic_Scenario_Calculation_D!U60</f>
        <v>#DIV/0!</v>
      </c>
      <c r="M54" s="96" t="e">
        <f>Atlantic_Scenario_Calculation_D!V60</f>
        <v>#DIV/0!</v>
      </c>
    </row>
    <row r="55" spans="2:13" ht="14.25" x14ac:dyDescent="0.2">
      <c r="B55" s="95" t="s">
        <v>53</v>
      </c>
      <c r="C55" s="95" t="s">
        <v>19</v>
      </c>
      <c r="D55" s="95">
        <v>6</v>
      </c>
      <c r="E55" s="95" t="str">
        <f t="shared" si="0"/>
        <v>DIDT</v>
      </c>
      <c r="F55" s="96" t="e">
        <f>Atlantic_Scenario_Calculation_D!K61</f>
        <v>#DIV/0!</v>
      </c>
      <c r="G55" s="96" t="e">
        <f>Atlantic_Scenario_Calculation_D!L61</f>
        <v>#DIV/0!</v>
      </c>
      <c r="H55" s="96" t="e">
        <f>Atlantic_Scenario_Calculation_D!M61</f>
        <v>#DIV/0!</v>
      </c>
      <c r="I55" s="96" t="e">
        <f>Atlantic_Scenario_Calculation_D!N61</f>
        <v>#DIV/0!</v>
      </c>
      <c r="J55" s="96" t="e">
        <f>Atlantic_Scenario_Calculation_D!S61</f>
        <v>#DIV/0!</v>
      </c>
      <c r="K55" s="96" t="e">
        <f>Atlantic_Scenario_Calculation_D!T61</f>
        <v>#DIV/0!</v>
      </c>
      <c r="L55" s="96" t="e">
        <f>Atlantic_Scenario_Calculation_D!U61</f>
        <v>#DIV/0!</v>
      </c>
      <c r="M55" s="96" t="e">
        <f>Atlantic_Scenario_Calculation_D!V61</f>
        <v>#DIV/0!</v>
      </c>
    </row>
    <row r="56" spans="2:13" ht="14.25" x14ac:dyDescent="0.2">
      <c r="B56" s="95" t="s">
        <v>54</v>
      </c>
      <c r="C56" s="95" t="s">
        <v>19</v>
      </c>
      <c r="D56" s="95">
        <v>1</v>
      </c>
      <c r="E56" s="95" t="str">
        <f t="shared" si="0"/>
        <v>DIDT</v>
      </c>
      <c r="F56" s="96" t="e">
        <f>Atlantic_Scenario_Calculation_D!K62</f>
        <v>#DIV/0!</v>
      </c>
      <c r="G56" s="96" t="e">
        <f>Atlantic_Scenario_Calculation_D!L62</f>
        <v>#DIV/0!</v>
      </c>
      <c r="H56" s="96" t="e">
        <f>Atlantic_Scenario_Calculation_D!M62</f>
        <v>#DIV/0!</v>
      </c>
      <c r="I56" s="96" t="e">
        <f>Atlantic_Scenario_Calculation_D!N62</f>
        <v>#DIV/0!</v>
      </c>
      <c r="J56" s="96" t="e">
        <f>Atlantic_Scenario_Calculation_D!S62</f>
        <v>#DIV/0!</v>
      </c>
      <c r="K56" s="96" t="e">
        <f>Atlantic_Scenario_Calculation_D!T62</f>
        <v>#DIV/0!</v>
      </c>
      <c r="L56" s="96" t="e">
        <f>Atlantic_Scenario_Calculation_D!U62</f>
        <v>#DIV/0!</v>
      </c>
      <c r="M56" s="96" t="e">
        <f>Atlantic_Scenario_Calculation_D!V62</f>
        <v>#DIV/0!</v>
      </c>
    </row>
    <row r="57" spans="2:13" ht="14.25" x14ac:dyDescent="0.2">
      <c r="B57" s="95" t="s">
        <v>55</v>
      </c>
      <c r="C57" s="95" t="s">
        <v>19</v>
      </c>
      <c r="D57" s="95">
        <v>9</v>
      </c>
      <c r="E57" s="95" t="str">
        <f t="shared" si="0"/>
        <v>DIDT</v>
      </c>
      <c r="F57" s="96" t="e">
        <f>Atlantic_Scenario_Calculation_D!K63</f>
        <v>#DIV/0!</v>
      </c>
      <c r="G57" s="96" t="e">
        <f>Atlantic_Scenario_Calculation_D!L63</f>
        <v>#DIV/0!</v>
      </c>
      <c r="H57" s="96" t="e">
        <f>Atlantic_Scenario_Calculation_D!M63</f>
        <v>#DIV/0!</v>
      </c>
      <c r="I57" s="96" t="e">
        <f>Atlantic_Scenario_Calculation_D!N63</f>
        <v>#DIV/0!</v>
      </c>
      <c r="J57" s="96" t="e">
        <f>Atlantic_Scenario_Calculation_D!S63</f>
        <v>#DIV/0!</v>
      </c>
      <c r="K57" s="96" t="e">
        <f>Atlantic_Scenario_Calculation_D!T63</f>
        <v>#DIV/0!</v>
      </c>
      <c r="L57" s="96" t="e">
        <f>Atlantic_Scenario_Calculation_D!U63</f>
        <v>#DIV/0!</v>
      </c>
      <c r="M57" s="96" t="e">
        <f>Atlantic_Scenario_Calculation_D!V63</f>
        <v>#DIV/0!</v>
      </c>
    </row>
    <row r="58" spans="2:13" ht="14.25" x14ac:dyDescent="0.2">
      <c r="B58" s="95" t="s">
        <v>56</v>
      </c>
      <c r="C58" s="95" t="s">
        <v>20</v>
      </c>
      <c r="D58" s="95">
        <v>1</v>
      </c>
      <c r="E58" s="95" t="str">
        <f t="shared" si="0"/>
        <v>DIDT</v>
      </c>
      <c r="F58" s="96" t="e">
        <f>Atlantic_Scenario_Calculation_D!K64</f>
        <v>#DIV/0!</v>
      </c>
      <c r="G58" s="96" t="e">
        <f>Atlantic_Scenario_Calculation_D!L64</f>
        <v>#DIV/0!</v>
      </c>
      <c r="H58" s="96" t="e">
        <f>Atlantic_Scenario_Calculation_D!M64</f>
        <v>#DIV/0!</v>
      </c>
      <c r="I58" s="96" t="e">
        <f>Atlantic_Scenario_Calculation_D!N64</f>
        <v>#DIV/0!</v>
      </c>
      <c r="J58" s="96" t="e">
        <f>Atlantic_Scenario_Calculation_D!S64</f>
        <v>#DIV/0!</v>
      </c>
      <c r="K58" s="96" t="e">
        <f>Atlantic_Scenario_Calculation_D!T64</f>
        <v>#DIV/0!</v>
      </c>
      <c r="L58" s="96" t="e">
        <f>Atlantic_Scenario_Calculation_D!U64</f>
        <v>#DIV/0!</v>
      </c>
      <c r="M58" s="96" t="e">
        <f>Atlantic_Scenario_Calculation_D!V64</f>
        <v>#DIV/0!</v>
      </c>
    </row>
    <row r="59" spans="2:13" ht="14.25" x14ac:dyDescent="0.2">
      <c r="B59" s="95" t="s">
        <v>57</v>
      </c>
      <c r="C59" s="95" t="s">
        <v>20</v>
      </c>
      <c r="D59" s="95">
        <v>2</v>
      </c>
      <c r="E59" s="95" t="str">
        <f t="shared" si="0"/>
        <v>DIDT</v>
      </c>
      <c r="F59" s="96" t="e">
        <f>Atlantic_Scenario_Calculation_D!K65</f>
        <v>#DIV/0!</v>
      </c>
      <c r="G59" s="96" t="e">
        <f>Atlantic_Scenario_Calculation_D!L65</f>
        <v>#DIV/0!</v>
      </c>
      <c r="H59" s="96" t="e">
        <f>Atlantic_Scenario_Calculation_D!M65</f>
        <v>#DIV/0!</v>
      </c>
      <c r="I59" s="96" t="e">
        <f>Atlantic_Scenario_Calculation_D!N65</f>
        <v>#DIV/0!</v>
      </c>
      <c r="J59" s="96" t="e">
        <f>Atlantic_Scenario_Calculation_D!S65</f>
        <v>#DIV/0!</v>
      </c>
      <c r="K59" s="96" t="e">
        <f>Atlantic_Scenario_Calculation_D!T65</f>
        <v>#DIV/0!</v>
      </c>
      <c r="L59" s="96" t="e">
        <f>Atlantic_Scenario_Calculation_D!U65</f>
        <v>#DIV/0!</v>
      </c>
      <c r="M59" s="96" t="e">
        <f>Atlantic_Scenario_Calculation_D!V65</f>
        <v>#DIV/0!</v>
      </c>
    </row>
    <row r="60" spans="2:13" ht="14.25" x14ac:dyDescent="0.2">
      <c r="B60" s="95" t="s">
        <v>58</v>
      </c>
      <c r="C60" s="95" t="s">
        <v>20</v>
      </c>
      <c r="D60" s="95">
        <v>6</v>
      </c>
      <c r="E60" s="95" t="str">
        <f t="shared" si="0"/>
        <v>DIDT</v>
      </c>
      <c r="F60" s="96" t="e">
        <f>Atlantic_Scenario_Calculation_D!K66</f>
        <v>#DIV/0!</v>
      </c>
      <c r="G60" s="96" t="e">
        <f>Atlantic_Scenario_Calculation_D!L66</f>
        <v>#DIV/0!</v>
      </c>
      <c r="H60" s="96" t="e">
        <f>Atlantic_Scenario_Calculation_D!M66</f>
        <v>#DIV/0!</v>
      </c>
      <c r="I60" s="96" t="e">
        <f>Atlantic_Scenario_Calculation_D!N66</f>
        <v>#DIV/0!</v>
      </c>
      <c r="J60" s="96" t="e">
        <f>Atlantic_Scenario_Calculation_D!S66</f>
        <v>#DIV/0!</v>
      </c>
      <c r="K60" s="96" t="e">
        <f>Atlantic_Scenario_Calculation_D!T66</f>
        <v>#DIV/0!</v>
      </c>
      <c r="L60" s="96" t="e">
        <f>Atlantic_Scenario_Calculation_D!U66</f>
        <v>#DIV/0!</v>
      </c>
      <c r="M60" s="96" t="e">
        <f>Atlantic_Scenario_Calculation_D!V66</f>
        <v>#DIV/0!</v>
      </c>
    </row>
    <row r="61" spans="2:13" x14ac:dyDescent="0.2">
      <c r="B61" s="189" t="s">
        <v>269</v>
      </c>
      <c r="C61" s="189"/>
      <c r="D61" s="189"/>
      <c r="E61" s="189"/>
      <c r="F61" s="97" t="e">
        <f>Atlantic_Scenario_Calculation_D!K69</f>
        <v>#DIV/0!</v>
      </c>
      <c r="G61" s="97" t="e">
        <f>Atlantic_Scenario_Calculation_D!L69</f>
        <v>#DIV/0!</v>
      </c>
      <c r="H61" s="97" t="e">
        <f>Atlantic_Scenario_Calculation_D!M69</f>
        <v>#DIV/0!</v>
      </c>
      <c r="I61" s="97" t="e">
        <f>Atlantic_Scenario_Calculation_D!N69</f>
        <v>#DIV/0!</v>
      </c>
      <c r="J61" s="98" t="e">
        <f>Atlantic_Scenario_Calculation_D!S69</f>
        <v>#DIV/0!</v>
      </c>
      <c r="K61" s="98" t="e">
        <f>Atlantic_Scenario_Calculation_D!T69</f>
        <v>#DIV/0!</v>
      </c>
      <c r="L61" s="98" t="e">
        <f>Atlantic_Scenario_Calculation_D!U69</f>
        <v>#DIV/0!</v>
      </c>
      <c r="M61" s="98" t="e">
        <f>Atlantic_Scenario_Calculation_D!V69</f>
        <v>#DIV/0!</v>
      </c>
    </row>
    <row r="62" spans="2:13" x14ac:dyDescent="0.2">
      <c r="B62" s="189" t="s">
        <v>120</v>
      </c>
      <c r="C62" s="189"/>
      <c r="D62" s="189"/>
      <c r="E62" s="189"/>
      <c r="F62" s="97" t="e">
        <f>Atlantic_Scenario_Calculation_D!K67</f>
        <v>#DIV/0!</v>
      </c>
      <c r="G62" s="97" t="e">
        <f>Atlantic_Scenario_Calculation_D!L67</f>
        <v>#DIV/0!</v>
      </c>
      <c r="H62" s="97" t="e">
        <f>Atlantic_Scenario_Calculation_D!M67</f>
        <v>#DIV/0!</v>
      </c>
      <c r="I62" s="97" t="e">
        <f>Atlantic_Scenario_Calculation_D!N67</f>
        <v>#DIV/0!</v>
      </c>
      <c r="J62" s="98" t="e">
        <f>Atlantic_Scenario_Calculation_D!S67</f>
        <v>#DIV/0!</v>
      </c>
      <c r="K62" s="98" t="e">
        <f>Atlantic_Scenario_Calculation_D!T67</f>
        <v>#DIV/0!</v>
      </c>
      <c r="L62" s="98" t="e">
        <f>Atlantic_Scenario_Calculation_D!U67</f>
        <v>#DIV/0!</v>
      </c>
      <c r="M62" s="98" t="e">
        <f>Atlantic_Scenario_Calculation_D!V67</f>
        <v>#DIV/0!</v>
      </c>
    </row>
    <row r="63" spans="2:13" x14ac:dyDescent="0.2">
      <c r="B63" s="189" t="s">
        <v>121</v>
      </c>
      <c r="C63" s="189"/>
      <c r="D63" s="189"/>
      <c r="E63" s="189"/>
      <c r="F63" s="97" t="e">
        <f>Atlantic_Scenario_Calculation_D!K68</f>
        <v>#DIV/0!</v>
      </c>
      <c r="G63" s="97" t="e">
        <f>Atlantic_Scenario_Calculation_D!L68</f>
        <v>#DIV/0!</v>
      </c>
      <c r="H63" s="97" t="e">
        <f>Atlantic_Scenario_Calculation_D!M68</f>
        <v>#DIV/0!</v>
      </c>
      <c r="I63" s="97" t="e">
        <f>Atlantic_Scenario_Calculation_D!N68</f>
        <v>#DIV/0!</v>
      </c>
      <c r="J63" s="98" t="e">
        <f>Atlantic_Scenario_Calculation_D!S68</f>
        <v>#DIV/0!</v>
      </c>
      <c r="K63" s="98" t="e">
        <f>Atlantic_Scenario_Calculation_D!T68</f>
        <v>#DIV/0!</v>
      </c>
      <c r="L63" s="98" t="e">
        <f>Atlantic_Scenario_Calculation_D!U68</f>
        <v>#DIV/0!</v>
      </c>
      <c r="M63" s="98" t="e">
        <f>Atlantic_Scenario_Calculation_D!V68</f>
        <v>#DIV/0!</v>
      </c>
    </row>
    <row r="64" spans="2:13" x14ac:dyDescent="0.2">
      <c r="B64" s="133"/>
      <c r="C64" s="133"/>
      <c r="D64" s="133"/>
      <c r="E64" s="133"/>
      <c r="F64" s="133"/>
      <c r="G64" s="133"/>
      <c r="H64" s="133"/>
      <c r="I64" s="133"/>
      <c r="J64" s="133"/>
      <c r="K64" s="133"/>
      <c r="L64" s="133"/>
      <c r="M64" s="133"/>
    </row>
    <row r="65" spans="2:15" x14ac:dyDescent="0.2">
      <c r="B65" s="84"/>
      <c r="C65" s="84"/>
      <c r="D65" s="84"/>
      <c r="E65" s="85"/>
      <c r="F65" s="86"/>
      <c r="G65" s="86"/>
      <c r="H65" s="86"/>
      <c r="I65" s="86"/>
      <c r="J65" s="84"/>
      <c r="K65" s="84"/>
      <c r="L65" s="84"/>
      <c r="M65" s="84"/>
      <c r="N65" s="20"/>
      <c r="O65" s="20"/>
    </row>
    <row r="66" spans="2:15" x14ac:dyDescent="0.2">
      <c r="B66" s="84"/>
      <c r="C66" s="84"/>
      <c r="D66" s="84"/>
      <c r="E66" s="85"/>
      <c r="F66" s="86"/>
      <c r="G66" s="86"/>
      <c r="H66" s="86"/>
      <c r="I66" s="86"/>
      <c r="J66" s="84"/>
      <c r="K66" s="84"/>
      <c r="L66" s="84"/>
      <c r="M66" s="84"/>
      <c r="N66" s="20"/>
      <c r="O66" s="20"/>
    </row>
    <row r="67" spans="2:15" x14ac:dyDescent="0.2">
      <c r="B67" s="84"/>
      <c r="C67" s="84"/>
      <c r="D67" s="84"/>
      <c r="E67" s="85"/>
      <c r="F67" s="86"/>
      <c r="G67" s="86"/>
      <c r="H67" s="86"/>
      <c r="I67" s="86"/>
      <c r="J67" s="84"/>
      <c r="K67" s="84"/>
      <c r="L67" s="84"/>
      <c r="M67" s="84"/>
      <c r="N67" s="20"/>
      <c r="O67" s="20"/>
    </row>
    <row r="68" spans="2:15" x14ac:dyDescent="0.2">
      <c r="B68" s="84"/>
      <c r="C68" s="84"/>
      <c r="D68" s="84"/>
      <c r="E68" s="85"/>
      <c r="F68" s="86"/>
      <c r="G68" s="86"/>
      <c r="H68" s="86"/>
      <c r="I68" s="86"/>
      <c r="J68" s="84"/>
      <c r="K68" s="84"/>
      <c r="L68" s="84"/>
      <c r="M68" s="84"/>
      <c r="N68" s="20"/>
      <c r="O68" s="20"/>
    </row>
    <row r="69" spans="2:15" x14ac:dyDescent="0.2">
      <c r="B69" s="84"/>
      <c r="C69" s="84"/>
      <c r="D69" s="84"/>
      <c r="E69" s="85"/>
      <c r="F69" s="86"/>
      <c r="G69" s="86"/>
      <c r="H69" s="86"/>
      <c r="I69" s="86"/>
      <c r="J69" s="84"/>
      <c r="K69" s="84"/>
      <c r="L69" s="84"/>
      <c r="M69" s="84"/>
      <c r="N69" s="20"/>
      <c r="O69" s="20"/>
    </row>
    <row r="70" spans="2:15" x14ac:dyDescent="0.2">
      <c r="B70" s="84"/>
      <c r="C70" s="84"/>
      <c r="D70" s="84"/>
      <c r="E70" s="85"/>
      <c r="F70" s="86"/>
      <c r="G70" s="86"/>
      <c r="H70" s="86"/>
      <c r="I70" s="86"/>
      <c r="J70" s="84"/>
      <c r="K70" s="84"/>
      <c r="L70" s="84"/>
      <c r="M70" s="84"/>
      <c r="N70" s="20"/>
      <c r="O70" s="20"/>
    </row>
    <row r="71" spans="2:15" x14ac:dyDescent="0.2">
      <c r="B71" s="84"/>
      <c r="C71" s="84"/>
      <c r="D71" s="84"/>
      <c r="E71" s="85"/>
      <c r="F71" s="86"/>
      <c r="G71" s="86"/>
      <c r="H71" s="86"/>
      <c r="I71" s="86"/>
      <c r="J71" s="84"/>
      <c r="K71" s="84"/>
      <c r="L71" s="84"/>
      <c r="M71" s="84"/>
      <c r="N71" s="20"/>
      <c r="O71" s="20"/>
    </row>
    <row r="72" spans="2:15" x14ac:dyDescent="0.2">
      <c r="B72" s="84"/>
      <c r="C72" s="84"/>
      <c r="D72" s="84"/>
      <c r="E72" s="85"/>
      <c r="F72" s="86"/>
      <c r="G72" s="86"/>
      <c r="H72" s="86"/>
      <c r="I72" s="86"/>
      <c r="J72" s="84"/>
      <c r="K72" s="84"/>
      <c r="L72" s="84"/>
      <c r="M72" s="84"/>
      <c r="N72" s="20"/>
      <c r="O72" s="20"/>
    </row>
    <row r="73" spans="2:15" x14ac:dyDescent="0.2">
      <c r="B73" s="84"/>
      <c r="C73" s="84"/>
      <c r="D73" s="84"/>
      <c r="E73" s="85"/>
      <c r="F73" s="86"/>
      <c r="G73" s="86"/>
      <c r="H73" s="86"/>
      <c r="I73" s="86"/>
      <c r="J73" s="84"/>
      <c r="K73" s="84"/>
      <c r="L73" s="84"/>
      <c r="M73" s="84"/>
      <c r="N73" s="20"/>
      <c r="O73" s="20"/>
    </row>
    <row r="74" spans="2:15" x14ac:dyDescent="0.2">
      <c r="B74" s="84"/>
      <c r="C74" s="84"/>
      <c r="D74" s="84"/>
      <c r="E74" s="85"/>
      <c r="F74" s="86"/>
      <c r="G74" s="86"/>
      <c r="H74" s="86"/>
      <c r="I74" s="86"/>
      <c r="J74" s="84"/>
      <c r="K74" s="84"/>
      <c r="L74" s="84"/>
      <c r="M74" s="84"/>
      <c r="N74" s="20"/>
      <c r="O74" s="20"/>
    </row>
    <row r="75" spans="2:15" x14ac:dyDescent="0.2">
      <c r="B75" s="84"/>
      <c r="C75" s="84"/>
      <c r="D75" s="84"/>
      <c r="E75" s="85"/>
      <c r="F75" s="86"/>
      <c r="G75" s="86"/>
      <c r="H75" s="86"/>
      <c r="I75" s="86"/>
      <c r="J75" s="84"/>
      <c r="K75" s="84"/>
      <c r="L75" s="84"/>
      <c r="M75" s="84"/>
      <c r="N75" s="20"/>
      <c r="O75" s="20"/>
    </row>
    <row r="76" spans="2:15" x14ac:dyDescent="0.2">
      <c r="B76" s="84"/>
      <c r="C76" s="84"/>
      <c r="D76" s="84"/>
      <c r="E76" s="85"/>
      <c r="F76" s="86"/>
      <c r="G76" s="86"/>
      <c r="H76" s="86"/>
      <c r="I76" s="86"/>
      <c r="J76" s="84"/>
      <c r="K76" s="84"/>
      <c r="L76" s="84"/>
      <c r="M76" s="84"/>
      <c r="N76" s="20"/>
      <c r="O76" s="20"/>
    </row>
    <row r="77" spans="2:15" x14ac:dyDescent="0.2">
      <c r="B77" s="84"/>
      <c r="C77" s="84"/>
      <c r="D77" s="84"/>
      <c r="E77" s="85"/>
      <c r="F77" s="86"/>
      <c r="G77" s="86"/>
      <c r="H77" s="86"/>
      <c r="I77" s="86"/>
      <c r="J77" s="84"/>
      <c r="K77" s="84"/>
      <c r="L77" s="84"/>
      <c r="M77" s="84"/>
      <c r="N77" s="20"/>
      <c r="O77" s="20"/>
    </row>
    <row r="78" spans="2:15" x14ac:dyDescent="0.2">
      <c r="B78" s="84"/>
      <c r="C78" s="84"/>
      <c r="D78" s="84"/>
      <c r="E78" s="85"/>
      <c r="F78" s="86"/>
      <c r="G78" s="86"/>
      <c r="H78" s="86"/>
      <c r="I78" s="86"/>
      <c r="J78" s="84"/>
      <c r="K78" s="84"/>
      <c r="L78" s="84"/>
      <c r="M78" s="84"/>
      <c r="N78" s="20"/>
      <c r="O78" s="20"/>
    </row>
    <row r="79" spans="2:15" x14ac:dyDescent="0.2">
      <c r="B79" s="84"/>
      <c r="C79" s="84"/>
      <c r="D79" s="84"/>
      <c r="E79" s="85"/>
      <c r="F79" s="86"/>
      <c r="G79" s="86"/>
      <c r="H79" s="86"/>
      <c r="I79" s="86"/>
      <c r="J79" s="84"/>
      <c r="K79" s="84"/>
      <c r="L79" s="84"/>
      <c r="M79" s="84"/>
      <c r="N79" s="20"/>
      <c r="O79" s="20"/>
    </row>
    <row r="80" spans="2:15" x14ac:dyDescent="0.2">
      <c r="B80" s="20"/>
      <c r="C80" s="20"/>
      <c r="D80" s="20"/>
      <c r="E80" s="20"/>
      <c r="F80" s="20"/>
      <c r="G80" s="20"/>
      <c r="H80" s="20"/>
      <c r="I80" s="20"/>
      <c r="J80" s="20"/>
      <c r="K80" s="20"/>
      <c r="L80" s="20"/>
      <c r="M80" s="20"/>
      <c r="N80" s="20"/>
      <c r="O80" s="20"/>
    </row>
    <row r="81" spans="2:15" x14ac:dyDescent="0.2">
      <c r="B81" s="20"/>
      <c r="C81" s="20"/>
      <c r="D81" s="20"/>
      <c r="E81" s="20"/>
      <c r="F81" s="20"/>
      <c r="G81" s="20"/>
      <c r="H81" s="20"/>
      <c r="I81" s="20"/>
      <c r="J81" s="20"/>
      <c r="K81" s="20"/>
      <c r="L81" s="20"/>
      <c r="M81" s="20"/>
      <c r="N81" s="20"/>
      <c r="O81" s="20"/>
    </row>
  </sheetData>
  <mergeCells count="12">
    <mergeCell ref="B63:E63"/>
    <mergeCell ref="B2:M2"/>
    <mergeCell ref="B4:M4"/>
    <mergeCell ref="B6:G6"/>
    <mergeCell ref="B7:F7"/>
    <mergeCell ref="B8:F8"/>
    <mergeCell ref="B9:F9"/>
    <mergeCell ref="B10:F10"/>
    <mergeCell ref="B12:M12"/>
    <mergeCell ref="C13:D13"/>
    <mergeCell ref="B61:E61"/>
    <mergeCell ref="B62:E62"/>
  </mergeCells>
  <conditionalFormatting sqref="J14:M63">
    <cfRule type="cellIs" dxfId="13" priority="1" operator="lessThan">
      <formula>1</formula>
    </cfRule>
    <cfRule type="cellIs" dxfId="12" priority="2" operator="greaterThan">
      <formula>1</formula>
    </cfRule>
    <cfRule type="cellIs" dxfId="11" priority="3" operator="equal">
      <formula>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B2:M32"/>
  <sheetViews>
    <sheetView zoomScale="70" zoomScaleNormal="70" workbookViewId="0"/>
  </sheetViews>
  <sheetFormatPr defaultRowHeight="12.75" x14ac:dyDescent="0.2"/>
  <cols>
    <col min="1" max="1" width="9" style="1"/>
    <col min="2" max="2" width="146" style="24" customWidth="1"/>
    <col min="3" max="16384" width="9" style="1"/>
  </cols>
  <sheetData>
    <row r="2" spans="2:13" ht="18" x14ac:dyDescent="0.25">
      <c r="B2" s="153" t="s">
        <v>302</v>
      </c>
    </row>
    <row r="4" spans="2:13" ht="21" thickBot="1" x14ac:dyDescent="0.35">
      <c r="B4" s="155" t="s">
        <v>342</v>
      </c>
      <c r="C4" s="154"/>
      <c r="D4" s="154"/>
      <c r="E4" s="154"/>
      <c r="F4" s="154"/>
      <c r="G4" s="154"/>
      <c r="H4" s="154"/>
      <c r="I4" s="154"/>
      <c r="J4" s="154"/>
      <c r="K4" s="154"/>
      <c r="L4" s="154"/>
      <c r="M4" s="154"/>
    </row>
    <row r="5" spans="2:13" ht="21" thickTop="1" thickBot="1" x14ac:dyDescent="0.35">
      <c r="B5" s="156" t="s">
        <v>285</v>
      </c>
      <c r="C5" s="154"/>
    </row>
    <row r="6" spans="2:13" ht="13.5" thickTop="1" x14ac:dyDescent="0.2"/>
    <row r="7" spans="2:13" x14ac:dyDescent="0.2">
      <c r="C7" s="24"/>
      <c r="D7" s="24"/>
      <c r="E7" s="24"/>
      <c r="F7" s="24"/>
      <c r="G7" s="24"/>
      <c r="H7" s="24"/>
      <c r="I7" s="24"/>
      <c r="J7" s="24"/>
      <c r="K7" s="24"/>
      <c r="L7" s="24"/>
      <c r="M7" s="24"/>
    </row>
    <row r="8" spans="2:13" ht="38.25" x14ac:dyDescent="0.2">
      <c r="B8" s="24" t="s">
        <v>343</v>
      </c>
    </row>
    <row r="10" spans="2:13" x14ac:dyDescent="0.2">
      <c r="B10" s="154" t="s">
        <v>344</v>
      </c>
    </row>
    <row r="12" spans="2:13" ht="25.5" x14ac:dyDescent="0.2">
      <c r="B12" s="24" t="s">
        <v>345</v>
      </c>
    </row>
    <row r="14" spans="2:13" x14ac:dyDescent="0.2">
      <c r="B14" s="24" t="s">
        <v>346</v>
      </c>
    </row>
    <row r="16" spans="2:13" ht="38.25" x14ac:dyDescent="0.2">
      <c r="B16" s="24" t="s">
        <v>361</v>
      </c>
    </row>
    <row r="18" spans="2:2" ht="38.25" x14ac:dyDescent="0.2">
      <c r="B18" s="24" t="s">
        <v>347</v>
      </c>
    </row>
    <row r="20" spans="2:2" ht="38.25" x14ac:dyDescent="0.2">
      <c r="B20" s="24" t="s">
        <v>348</v>
      </c>
    </row>
    <row r="22" spans="2:2" ht="38.25" x14ac:dyDescent="0.2">
      <c r="B22" s="24" t="s">
        <v>349</v>
      </c>
    </row>
    <row r="24" spans="2:2" ht="38.25" x14ac:dyDescent="0.2">
      <c r="B24" s="24" t="s">
        <v>350</v>
      </c>
    </row>
    <row r="26" spans="2:2" ht="38.25" x14ac:dyDescent="0.2">
      <c r="B26" s="24" t="s">
        <v>351</v>
      </c>
    </row>
    <row r="28" spans="2:2" ht="25.5" x14ac:dyDescent="0.2">
      <c r="B28" s="24" t="s">
        <v>352</v>
      </c>
    </row>
    <row r="30" spans="2:2" ht="25.5" x14ac:dyDescent="0.2">
      <c r="B30" s="24" t="s">
        <v>353</v>
      </c>
    </row>
    <row r="32" spans="2:2" ht="25.5" x14ac:dyDescent="0.2">
      <c r="B32" s="24" t="s">
        <v>354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N62"/>
  <sheetViews>
    <sheetView topLeftCell="A4" workbookViewId="0">
      <selection activeCell="A4" sqref="A4"/>
    </sheetView>
  </sheetViews>
  <sheetFormatPr defaultRowHeight="12.75" x14ac:dyDescent="0.2"/>
  <cols>
    <col min="1" max="1" width="9" style="1"/>
    <col min="2" max="2" width="24.625" style="1" bestFit="1" customWidth="1"/>
    <col min="3" max="3" width="3.875" style="1" bestFit="1" customWidth="1"/>
    <col min="4" max="4" width="3.625" style="1" bestFit="1" customWidth="1"/>
    <col min="5" max="5" width="22.25" style="1" customWidth="1"/>
    <col min="6" max="6" width="10.75" style="1" customWidth="1"/>
    <col min="7" max="7" width="12.75" style="1" customWidth="1"/>
    <col min="8" max="8" width="12.375" style="1" customWidth="1"/>
    <col min="9" max="9" width="11.75" style="1" customWidth="1"/>
    <col min="10" max="10" width="10.625" style="1" bestFit="1" customWidth="1"/>
    <col min="11" max="11" width="10.5" style="1" customWidth="1"/>
    <col min="12" max="12" width="11.875" style="1" bestFit="1" customWidth="1"/>
    <col min="13" max="13" width="10.375" style="1" customWidth="1"/>
    <col min="14" max="16384" width="9" style="1"/>
  </cols>
  <sheetData>
    <row r="2" spans="2:14" ht="18" x14ac:dyDescent="0.25">
      <c r="B2" s="168" t="s">
        <v>302</v>
      </c>
      <c r="C2" s="168"/>
      <c r="D2" s="168"/>
      <c r="E2" s="168"/>
      <c r="F2" s="168"/>
      <c r="G2" s="168"/>
      <c r="H2" s="168"/>
      <c r="I2" s="168"/>
      <c r="J2" s="168"/>
      <c r="K2" s="168"/>
      <c r="L2" s="168"/>
      <c r="M2" s="168"/>
      <c r="N2" s="133"/>
    </row>
    <row r="4" spans="2:14" ht="21" customHeight="1" thickBot="1" x14ac:dyDescent="0.35">
      <c r="B4" s="188" t="s">
        <v>297</v>
      </c>
      <c r="C4" s="188"/>
      <c r="D4" s="188"/>
      <c r="E4" s="188"/>
      <c r="F4" s="188"/>
      <c r="G4" s="188"/>
      <c r="H4" s="188"/>
      <c r="I4" s="188"/>
      <c r="J4" s="188"/>
      <c r="K4" s="188"/>
      <c r="L4" s="188"/>
      <c r="M4" s="188"/>
      <c r="N4" s="133"/>
    </row>
    <row r="5" spans="2:14" ht="13.5" thickTop="1" x14ac:dyDescent="0.2"/>
    <row r="6" spans="2:14" ht="15" x14ac:dyDescent="0.2">
      <c r="B6" s="186" t="s">
        <v>278</v>
      </c>
      <c r="C6" s="186"/>
      <c r="D6" s="186"/>
      <c r="E6" s="186"/>
      <c r="F6" s="186"/>
      <c r="G6" s="186"/>
    </row>
    <row r="7" spans="2:14" ht="14.25" x14ac:dyDescent="0.2">
      <c r="B7" s="191" t="s">
        <v>245</v>
      </c>
      <c r="C7" s="191"/>
      <c r="D7" s="191"/>
      <c r="E7" s="191"/>
      <c r="F7" s="191"/>
      <c r="G7" s="134">
        <f>PNEC_Aquatic_Inside_D</f>
        <v>1.7999999999999999E-2</v>
      </c>
    </row>
    <row r="8" spans="2:14" ht="14.25" x14ac:dyDescent="0.2">
      <c r="B8" s="191" t="s">
        <v>246</v>
      </c>
      <c r="C8" s="191"/>
      <c r="D8" s="191"/>
      <c r="E8" s="191"/>
      <c r="F8" s="191"/>
      <c r="G8" s="134">
        <f>PNEC_Sediment_Inside_D</f>
        <v>1.37E-4</v>
      </c>
    </row>
    <row r="9" spans="2:14" ht="14.25" x14ac:dyDescent="0.2">
      <c r="B9" s="191" t="s">
        <v>247</v>
      </c>
      <c r="C9" s="191"/>
      <c r="D9" s="191"/>
      <c r="E9" s="191"/>
      <c r="F9" s="191"/>
      <c r="G9" s="134">
        <f>PNEC_Aquatic_Surrounding_D</f>
        <v>1.7999999999999999E-2</v>
      </c>
    </row>
    <row r="10" spans="2:14" ht="14.25" x14ac:dyDescent="0.2">
      <c r="B10" s="190" t="s">
        <v>270</v>
      </c>
      <c r="C10" s="191"/>
      <c r="D10" s="191"/>
      <c r="E10" s="191"/>
      <c r="F10" s="191"/>
      <c r="G10" s="134">
        <f>PNEC_Sediment_Surrounding_D</f>
        <v>1.37E-4</v>
      </c>
    </row>
    <row r="11" spans="2:14" ht="13.5" thickBot="1" x14ac:dyDescent="0.25"/>
    <row r="12" spans="2:14" ht="15.75" thickBot="1" x14ac:dyDescent="0.25">
      <c r="B12" s="192" t="s">
        <v>172</v>
      </c>
      <c r="C12" s="193"/>
      <c r="D12" s="193"/>
      <c r="E12" s="193"/>
      <c r="F12" s="193"/>
      <c r="G12" s="193"/>
      <c r="H12" s="193"/>
      <c r="I12" s="193"/>
      <c r="J12" s="193"/>
      <c r="K12" s="193"/>
      <c r="L12" s="193"/>
      <c r="M12" s="193"/>
    </row>
    <row r="13" spans="2:14" ht="99.75" x14ac:dyDescent="0.2">
      <c r="B13" s="18" t="s">
        <v>10</v>
      </c>
      <c r="C13" s="187" t="s">
        <v>11</v>
      </c>
      <c r="D13" s="187"/>
      <c r="E13" s="18" t="s">
        <v>12</v>
      </c>
      <c r="F13" s="16" t="s">
        <v>244</v>
      </c>
      <c r="G13" s="16" t="s">
        <v>334</v>
      </c>
      <c r="H13" s="16" t="s">
        <v>335</v>
      </c>
      <c r="I13" s="16" t="s">
        <v>336</v>
      </c>
      <c r="J13" s="16" t="s">
        <v>170</v>
      </c>
      <c r="K13" s="16" t="s">
        <v>337</v>
      </c>
      <c r="L13" s="16" t="s">
        <v>338</v>
      </c>
      <c r="M13" s="16" t="s">
        <v>339</v>
      </c>
    </row>
    <row r="14" spans="2:14" ht="14.25" x14ac:dyDescent="0.2">
      <c r="B14" s="95" t="s">
        <v>74</v>
      </c>
      <c r="C14" s="95" t="s">
        <v>59</v>
      </c>
      <c r="D14" s="95">
        <v>1</v>
      </c>
      <c r="E14" s="95" t="str">
        <f t="shared" ref="E14:E59" si="0">Compound_Name_D</f>
        <v>DIDT</v>
      </c>
      <c r="F14" s="96" t="e">
        <f>Med_Scenario_Calculations_D!K20</f>
        <v>#DIV/0!</v>
      </c>
      <c r="G14" s="96" t="e">
        <f>Med_Scenario_Calculations_D!L20</f>
        <v>#DIV/0!</v>
      </c>
      <c r="H14" s="96" t="e">
        <f>Med_Scenario_Calculations_D!M20</f>
        <v>#DIV/0!</v>
      </c>
      <c r="I14" s="96" t="e">
        <f>Med_Scenario_Calculations_D!N20</f>
        <v>#DIV/0!</v>
      </c>
      <c r="J14" s="96" t="e">
        <f>Med_Scenario_Calculations_D!S20</f>
        <v>#DIV/0!</v>
      </c>
      <c r="K14" s="96" t="e">
        <f>Med_Scenario_Calculations_D!T20</f>
        <v>#DIV/0!</v>
      </c>
      <c r="L14" s="96" t="e">
        <f>Med_Scenario_Calculations_D!U20</f>
        <v>#DIV/0!</v>
      </c>
      <c r="M14" s="96" t="e">
        <f>Med_Scenario_Calculations_D!V20</f>
        <v>#DIV/0!</v>
      </c>
    </row>
    <row r="15" spans="2:14" ht="14.25" x14ac:dyDescent="0.2">
      <c r="B15" s="95" t="s">
        <v>75</v>
      </c>
      <c r="C15" s="95" t="s">
        <v>59</v>
      </c>
      <c r="D15" s="95">
        <v>2</v>
      </c>
      <c r="E15" s="95" t="str">
        <f t="shared" si="0"/>
        <v>DIDT</v>
      </c>
      <c r="F15" s="96" t="e">
        <f>Med_Scenario_Calculations_D!K21</f>
        <v>#DIV/0!</v>
      </c>
      <c r="G15" s="96" t="e">
        <f>Med_Scenario_Calculations_D!L21</f>
        <v>#DIV/0!</v>
      </c>
      <c r="H15" s="96" t="e">
        <f>Med_Scenario_Calculations_D!M21</f>
        <v>#DIV/0!</v>
      </c>
      <c r="I15" s="96" t="e">
        <f>Med_Scenario_Calculations_D!N21</f>
        <v>#DIV/0!</v>
      </c>
      <c r="J15" s="96" t="e">
        <f>Med_Scenario_Calculations_D!S21</f>
        <v>#DIV/0!</v>
      </c>
      <c r="K15" s="96" t="e">
        <f>Med_Scenario_Calculations_D!T21</f>
        <v>#DIV/0!</v>
      </c>
      <c r="L15" s="96" t="e">
        <f>Med_Scenario_Calculations_D!U21</f>
        <v>#DIV/0!</v>
      </c>
      <c r="M15" s="96" t="e">
        <f>Med_Scenario_Calculations_D!V21</f>
        <v>#DIV/0!</v>
      </c>
    </row>
    <row r="16" spans="2:14" ht="14.25" x14ac:dyDescent="0.2">
      <c r="B16" s="95" t="s">
        <v>76</v>
      </c>
      <c r="C16" s="95" t="s">
        <v>59</v>
      </c>
      <c r="D16" s="95">
        <v>3</v>
      </c>
      <c r="E16" s="95" t="str">
        <f t="shared" si="0"/>
        <v>DIDT</v>
      </c>
      <c r="F16" s="96" t="e">
        <f>Med_Scenario_Calculations_D!K22</f>
        <v>#DIV/0!</v>
      </c>
      <c r="G16" s="96" t="e">
        <f>Med_Scenario_Calculations_D!L22</f>
        <v>#DIV/0!</v>
      </c>
      <c r="H16" s="96" t="e">
        <f>Med_Scenario_Calculations_D!M22</f>
        <v>#DIV/0!</v>
      </c>
      <c r="I16" s="96" t="e">
        <f>Med_Scenario_Calculations_D!N22</f>
        <v>#DIV/0!</v>
      </c>
      <c r="J16" s="96" t="e">
        <f>Med_Scenario_Calculations_D!S22</f>
        <v>#DIV/0!</v>
      </c>
      <c r="K16" s="96" t="e">
        <f>Med_Scenario_Calculations_D!T22</f>
        <v>#DIV/0!</v>
      </c>
      <c r="L16" s="96" t="e">
        <f>Med_Scenario_Calculations_D!U22</f>
        <v>#DIV/0!</v>
      </c>
      <c r="M16" s="96" t="e">
        <f>Med_Scenario_Calculations_D!V22</f>
        <v>#DIV/0!</v>
      </c>
    </row>
    <row r="17" spans="2:13" ht="14.25" x14ac:dyDescent="0.2">
      <c r="B17" s="95" t="s">
        <v>77</v>
      </c>
      <c r="C17" s="95" t="s">
        <v>59</v>
      </c>
      <c r="D17" s="95">
        <v>5</v>
      </c>
      <c r="E17" s="95" t="str">
        <f t="shared" si="0"/>
        <v>DIDT</v>
      </c>
      <c r="F17" s="96" t="e">
        <f>Med_Scenario_Calculations_D!K23</f>
        <v>#DIV/0!</v>
      </c>
      <c r="G17" s="96" t="e">
        <f>Med_Scenario_Calculations_D!L23</f>
        <v>#DIV/0!</v>
      </c>
      <c r="H17" s="96" t="e">
        <f>Med_Scenario_Calculations_D!M23</f>
        <v>#DIV/0!</v>
      </c>
      <c r="I17" s="96" t="e">
        <f>Med_Scenario_Calculations_D!N23</f>
        <v>#DIV/0!</v>
      </c>
      <c r="J17" s="96" t="e">
        <f>Med_Scenario_Calculations_D!S23</f>
        <v>#DIV/0!</v>
      </c>
      <c r="K17" s="96" t="e">
        <f>Med_Scenario_Calculations_D!T23</f>
        <v>#DIV/0!</v>
      </c>
      <c r="L17" s="96" t="e">
        <f>Med_Scenario_Calculations_D!U23</f>
        <v>#DIV/0!</v>
      </c>
      <c r="M17" s="96" t="e">
        <f>Med_Scenario_Calculations_D!V23</f>
        <v>#DIV/0!</v>
      </c>
    </row>
    <row r="18" spans="2:13" ht="14.25" x14ac:dyDescent="0.2">
      <c r="B18" s="95" t="s">
        <v>78</v>
      </c>
      <c r="C18" s="95" t="s">
        <v>13</v>
      </c>
      <c r="D18" s="95">
        <v>10</v>
      </c>
      <c r="E18" s="95" t="str">
        <f t="shared" si="0"/>
        <v>DIDT</v>
      </c>
      <c r="F18" s="96" t="e">
        <f>Med_Scenario_Calculations_D!K24</f>
        <v>#DIV/0!</v>
      </c>
      <c r="G18" s="96" t="e">
        <f>Med_Scenario_Calculations_D!L24</f>
        <v>#DIV/0!</v>
      </c>
      <c r="H18" s="96" t="e">
        <f>Med_Scenario_Calculations_D!M24</f>
        <v>#DIV/0!</v>
      </c>
      <c r="I18" s="96" t="e">
        <f>Med_Scenario_Calculations_D!N24</f>
        <v>#DIV/0!</v>
      </c>
      <c r="J18" s="96" t="e">
        <f>Med_Scenario_Calculations_D!S24</f>
        <v>#DIV/0!</v>
      </c>
      <c r="K18" s="96" t="e">
        <f>Med_Scenario_Calculations_D!T24</f>
        <v>#DIV/0!</v>
      </c>
      <c r="L18" s="96" t="e">
        <f>Med_Scenario_Calculations_D!U24</f>
        <v>#DIV/0!</v>
      </c>
      <c r="M18" s="96" t="e">
        <f>Med_Scenario_Calculations_D!V24</f>
        <v>#DIV/0!</v>
      </c>
    </row>
    <row r="19" spans="2:13" ht="14.25" x14ac:dyDescent="0.2">
      <c r="B19" s="95" t="s">
        <v>79</v>
      </c>
      <c r="C19" s="95" t="s">
        <v>13</v>
      </c>
      <c r="D19" s="95">
        <v>4</v>
      </c>
      <c r="E19" s="95" t="str">
        <f t="shared" si="0"/>
        <v>DIDT</v>
      </c>
      <c r="F19" s="96" t="e">
        <f>Med_Scenario_Calculations_D!K25</f>
        <v>#DIV/0!</v>
      </c>
      <c r="G19" s="96" t="e">
        <f>Med_Scenario_Calculations_D!L25</f>
        <v>#DIV/0!</v>
      </c>
      <c r="H19" s="96" t="e">
        <f>Med_Scenario_Calculations_D!M25</f>
        <v>#DIV/0!</v>
      </c>
      <c r="I19" s="96" t="e">
        <f>Med_Scenario_Calculations_D!N25</f>
        <v>#DIV/0!</v>
      </c>
      <c r="J19" s="96" t="e">
        <f>Med_Scenario_Calculations_D!S25</f>
        <v>#DIV/0!</v>
      </c>
      <c r="K19" s="96" t="e">
        <f>Med_Scenario_Calculations_D!T25</f>
        <v>#DIV/0!</v>
      </c>
      <c r="L19" s="96" t="e">
        <f>Med_Scenario_Calculations_D!U25</f>
        <v>#DIV/0!</v>
      </c>
      <c r="M19" s="96" t="e">
        <f>Med_Scenario_Calculations_D!V25</f>
        <v>#DIV/0!</v>
      </c>
    </row>
    <row r="20" spans="2:13" ht="14.25" x14ac:dyDescent="0.2">
      <c r="B20" s="95" t="s">
        <v>80</v>
      </c>
      <c r="C20" s="95" t="s">
        <v>13</v>
      </c>
      <c r="D20" s="95">
        <v>5</v>
      </c>
      <c r="E20" s="95" t="str">
        <f t="shared" si="0"/>
        <v>DIDT</v>
      </c>
      <c r="F20" s="96" t="e">
        <f>Med_Scenario_Calculations_D!K26</f>
        <v>#DIV/0!</v>
      </c>
      <c r="G20" s="96" t="e">
        <f>Med_Scenario_Calculations_D!L26</f>
        <v>#DIV/0!</v>
      </c>
      <c r="H20" s="96" t="e">
        <f>Med_Scenario_Calculations_D!M26</f>
        <v>#DIV/0!</v>
      </c>
      <c r="I20" s="96" t="e">
        <f>Med_Scenario_Calculations_D!N26</f>
        <v>#DIV/0!</v>
      </c>
      <c r="J20" s="96" t="e">
        <f>Med_Scenario_Calculations_D!S26</f>
        <v>#DIV/0!</v>
      </c>
      <c r="K20" s="96" t="e">
        <f>Med_Scenario_Calculations_D!T26</f>
        <v>#DIV/0!</v>
      </c>
      <c r="L20" s="96" t="e">
        <f>Med_Scenario_Calculations_D!U26</f>
        <v>#DIV/0!</v>
      </c>
      <c r="M20" s="96" t="e">
        <f>Med_Scenario_Calculations_D!V26</f>
        <v>#DIV/0!</v>
      </c>
    </row>
    <row r="21" spans="2:13" ht="14.25" x14ac:dyDescent="0.2">
      <c r="B21" s="95" t="s">
        <v>81</v>
      </c>
      <c r="C21" s="95" t="s">
        <v>13</v>
      </c>
      <c r="D21" s="95">
        <v>6</v>
      </c>
      <c r="E21" s="95" t="str">
        <f t="shared" si="0"/>
        <v>DIDT</v>
      </c>
      <c r="F21" s="96" t="e">
        <f>Med_Scenario_Calculations_D!K27</f>
        <v>#DIV/0!</v>
      </c>
      <c r="G21" s="96" t="e">
        <f>Med_Scenario_Calculations_D!L27</f>
        <v>#DIV/0!</v>
      </c>
      <c r="H21" s="96" t="e">
        <f>Med_Scenario_Calculations_D!M27</f>
        <v>#DIV/0!</v>
      </c>
      <c r="I21" s="96" t="e">
        <f>Med_Scenario_Calculations_D!N27</f>
        <v>#DIV/0!</v>
      </c>
      <c r="J21" s="96" t="e">
        <f>Med_Scenario_Calculations_D!S27</f>
        <v>#DIV/0!</v>
      </c>
      <c r="K21" s="96" t="e">
        <f>Med_Scenario_Calculations_D!T27</f>
        <v>#DIV/0!</v>
      </c>
      <c r="L21" s="96" t="e">
        <f>Med_Scenario_Calculations_D!U27</f>
        <v>#DIV/0!</v>
      </c>
      <c r="M21" s="96" t="e">
        <f>Med_Scenario_Calculations_D!V27</f>
        <v>#DIV/0!</v>
      </c>
    </row>
    <row r="22" spans="2:13" ht="14.25" x14ac:dyDescent="0.2">
      <c r="B22" s="95" t="s">
        <v>82</v>
      </c>
      <c r="C22" s="95" t="s">
        <v>13</v>
      </c>
      <c r="D22" s="95">
        <v>7</v>
      </c>
      <c r="E22" s="95" t="str">
        <f t="shared" si="0"/>
        <v>DIDT</v>
      </c>
      <c r="F22" s="96" t="e">
        <f>Med_Scenario_Calculations_D!K28</f>
        <v>#DIV/0!</v>
      </c>
      <c r="G22" s="96" t="e">
        <f>Med_Scenario_Calculations_D!L28</f>
        <v>#DIV/0!</v>
      </c>
      <c r="H22" s="96" t="e">
        <f>Med_Scenario_Calculations_D!M28</f>
        <v>#DIV/0!</v>
      </c>
      <c r="I22" s="96" t="e">
        <f>Med_Scenario_Calculations_D!N28</f>
        <v>#DIV/0!</v>
      </c>
      <c r="J22" s="96" t="e">
        <f>Med_Scenario_Calculations_D!S28</f>
        <v>#DIV/0!</v>
      </c>
      <c r="K22" s="96" t="e">
        <f>Med_Scenario_Calculations_D!T28</f>
        <v>#DIV/0!</v>
      </c>
      <c r="L22" s="96" t="e">
        <f>Med_Scenario_Calculations_D!U28</f>
        <v>#DIV/0!</v>
      </c>
      <c r="M22" s="96" t="e">
        <f>Med_Scenario_Calculations_D!V28</f>
        <v>#DIV/0!</v>
      </c>
    </row>
    <row r="23" spans="2:13" ht="14.25" x14ac:dyDescent="0.2">
      <c r="B23" s="95" t="s">
        <v>83</v>
      </c>
      <c r="C23" s="95" t="s">
        <v>13</v>
      </c>
      <c r="D23" s="95">
        <v>8</v>
      </c>
      <c r="E23" s="95" t="str">
        <f t="shared" si="0"/>
        <v>DIDT</v>
      </c>
      <c r="F23" s="96" t="e">
        <f>Med_Scenario_Calculations_D!K29</f>
        <v>#DIV/0!</v>
      </c>
      <c r="G23" s="96" t="e">
        <f>Med_Scenario_Calculations_D!L29</f>
        <v>#DIV/0!</v>
      </c>
      <c r="H23" s="96" t="e">
        <f>Med_Scenario_Calculations_D!M29</f>
        <v>#DIV/0!</v>
      </c>
      <c r="I23" s="96" t="e">
        <f>Med_Scenario_Calculations_D!N29</f>
        <v>#DIV/0!</v>
      </c>
      <c r="J23" s="96" t="e">
        <f>Med_Scenario_Calculations_D!S29</f>
        <v>#DIV/0!</v>
      </c>
      <c r="K23" s="96" t="e">
        <f>Med_Scenario_Calculations_D!T29</f>
        <v>#DIV/0!</v>
      </c>
      <c r="L23" s="96" t="e">
        <f>Med_Scenario_Calculations_D!U29</f>
        <v>#DIV/0!</v>
      </c>
      <c r="M23" s="96" t="e">
        <f>Med_Scenario_Calculations_D!V29</f>
        <v>#DIV/0!</v>
      </c>
    </row>
    <row r="24" spans="2:13" ht="14.25" x14ac:dyDescent="0.2">
      <c r="B24" s="95" t="s">
        <v>84</v>
      </c>
      <c r="C24" s="95" t="s">
        <v>13</v>
      </c>
      <c r="D24" s="95">
        <v>9</v>
      </c>
      <c r="E24" s="95" t="str">
        <f t="shared" si="0"/>
        <v>DIDT</v>
      </c>
      <c r="F24" s="96" t="e">
        <f>Med_Scenario_Calculations_D!K30</f>
        <v>#DIV/0!</v>
      </c>
      <c r="G24" s="96" t="e">
        <f>Med_Scenario_Calculations_D!L30</f>
        <v>#DIV/0!</v>
      </c>
      <c r="H24" s="96" t="e">
        <f>Med_Scenario_Calculations_D!M30</f>
        <v>#DIV/0!</v>
      </c>
      <c r="I24" s="96" t="e">
        <f>Med_Scenario_Calculations_D!N30</f>
        <v>#DIV/0!</v>
      </c>
      <c r="J24" s="96" t="e">
        <f>Med_Scenario_Calculations_D!S30</f>
        <v>#DIV/0!</v>
      </c>
      <c r="K24" s="96" t="e">
        <f>Med_Scenario_Calculations_D!T30</f>
        <v>#DIV/0!</v>
      </c>
      <c r="L24" s="96" t="e">
        <f>Med_Scenario_Calculations_D!U30</f>
        <v>#DIV/0!</v>
      </c>
      <c r="M24" s="96" t="e">
        <f>Med_Scenario_Calculations_D!V30</f>
        <v>#DIV/0!</v>
      </c>
    </row>
    <row r="25" spans="2:13" ht="14.25" x14ac:dyDescent="0.2">
      <c r="B25" s="95" t="s">
        <v>85</v>
      </c>
      <c r="C25" s="95" t="s">
        <v>60</v>
      </c>
      <c r="D25" s="95">
        <v>1</v>
      </c>
      <c r="E25" s="95" t="str">
        <f t="shared" si="0"/>
        <v>DIDT</v>
      </c>
      <c r="F25" s="96" t="e">
        <f>Med_Scenario_Calculations_D!K31</f>
        <v>#DIV/0!</v>
      </c>
      <c r="G25" s="96" t="e">
        <f>Med_Scenario_Calculations_D!L31</f>
        <v>#DIV/0!</v>
      </c>
      <c r="H25" s="96" t="e">
        <f>Med_Scenario_Calculations_D!M31</f>
        <v>#DIV/0!</v>
      </c>
      <c r="I25" s="96" t="e">
        <f>Med_Scenario_Calculations_D!N31</f>
        <v>#DIV/0!</v>
      </c>
      <c r="J25" s="96" t="e">
        <f>Med_Scenario_Calculations_D!S31</f>
        <v>#DIV/0!</v>
      </c>
      <c r="K25" s="96" t="e">
        <f>Med_Scenario_Calculations_D!T31</f>
        <v>#DIV/0!</v>
      </c>
      <c r="L25" s="96" t="e">
        <f>Med_Scenario_Calculations_D!U31</f>
        <v>#DIV/0!</v>
      </c>
      <c r="M25" s="96" t="e">
        <f>Med_Scenario_Calculations_D!V31</f>
        <v>#DIV/0!</v>
      </c>
    </row>
    <row r="26" spans="2:13" ht="14.25" x14ac:dyDescent="0.2">
      <c r="B26" s="95" t="s">
        <v>86</v>
      </c>
      <c r="C26" s="95" t="s">
        <v>60</v>
      </c>
      <c r="D26" s="95">
        <v>10</v>
      </c>
      <c r="E26" s="95" t="str">
        <f t="shared" si="0"/>
        <v>DIDT</v>
      </c>
      <c r="F26" s="96" t="e">
        <f>Med_Scenario_Calculations_D!K32</f>
        <v>#DIV/0!</v>
      </c>
      <c r="G26" s="96" t="e">
        <f>Med_Scenario_Calculations_D!L32</f>
        <v>#DIV/0!</v>
      </c>
      <c r="H26" s="96" t="e">
        <f>Med_Scenario_Calculations_D!M32</f>
        <v>#DIV/0!</v>
      </c>
      <c r="I26" s="96" t="e">
        <f>Med_Scenario_Calculations_D!N32</f>
        <v>#DIV/0!</v>
      </c>
      <c r="J26" s="96" t="e">
        <f>Med_Scenario_Calculations_D!S32</f>
        <v>#DIV/0!</v>
      </c>
      <c r="K26" s="96" t="e">
        <f>Med_Scenario_Calculations_D!T32</f>
        <v>#DIV/0!</v>
      </c>
      <c r="L26" s="96" t="e">
        <f>Med_Scenario_Calculations_D!U32</f>
        <v>#DIV/0!</v>
      </c>
      <c r="M26" s="96" t="e">
        <f>Med_Scenario_Calculations_D!V32</f>
        <v>#DIV/0!</v>
      </c>
    </row>
    <row r="27" spans="2:13" ht="14.25" x14ac:dyDescent="0.2">
      <c r="B27" s="95" t="s">
        <v>87</v>
      </c>
      <c r="C27" s="95" t="s">
        <v>60</v>
      </c>
      <c r="D27" s="95">
        <v>2</v>
      </c>
      <c r="E27" s="95" t="str">
        <f t="shared" si="0"/>
        <v>DIDT</v>
      </c>
      <c r="F27" s="96" t="e">
        <f>Med_Scenario_Calculations_D!K33</f>
        <v>#DIV/0!</v>
      </c>
      <c r="G27" s="96" t="e">
        <f>Med_Scenario_Calculations_D!L33</f>
        <v>#DIV/0!</v>
      </c>
      <c r="H27" s="96" t="e">
        <f>Med_Scenario_Calculations_D!M33</f>
        <v>#DIV/0!</v>
      </c>
      <c r="I27" s="96" t="e">
        <f>Med_Scenario_Calculations_D!N33</f>
        <v>#DIV/0!</v>
      </c>
      <c r="J27" s="96" t="e">
        <f>Med_Scenario_Calculations_D!S33</f>
        <v>#DIV/0!</v>
      </c>
      <c r="K27" s="96" t="e">
        <f>Med_Scenario_Calculations_D!T33</f>
        <v>#DIV/0!</v>
      </c>
      <c r="L27" s="96" t="e">
        <f>Med_Scenario_Calculations_D!U33</f>
        <v>#DIV/0!</v>
      </c>
      <c r="M27" s="96" t="e">
        <f>Med_Scenario_Calculations_D!V33</f>
        <v>#DIV/0!</v>
      </c>
    </row>
    <row r="28" spans="2:13" ht="14.25" x14ac:dyDescent="0.2">
      <c r="B28" s="95" t="s">
        <v>88</v>
      </c>
      <c r="C28" s="95" t="s">
        <v>60</v>
      </c>
      <c r="D28" s="95">
        <v>3</v>
      </c>
      <c r="E28" s="95" t="str">
        <f t="shared" si="0"/>
        <v>DIDT</v>
      </c>
      <c r="F28" s="96" t="e">
        <f>Med_Scenario_Calculations_D!K34</f>
        <v>#DIV/0!</v>
      </c>
      <c r="G28" s="96" t="e">
        <f>Med_Scenario_Calculations_D!L34</f>
        <v>#DIV/0!</v>
      </c>
      <c r="H28" s="96" t="e">
        <f>Med_Scenario_Calculations_D!M34</f>
        <v>#DIV/0!</v>
      </c>
      <c r="I28" s="96" t="e">
        <f>Med_Scenario_Calculations_D!N34</f>
        <v>#DIV/0!</v>
      </c>
      <c r="J28" s="96" t="e">
        <f>Med_Scenario_Calculations_D!S34</f>
        <v>#DIV/0!</v>
      </c>
      <c r="K28" s="96" t="e">
        <f>Med_Scenario_Calculations_D!T34</f>
        <v>#DIV/0!</v>
      </c>
      <c r="L28" s="96" t="e">
        <f>Med_Scenario_Calculations_D!U34</f>
        <v>#DIV/0!</v>
      </c>
      <c r="M28" s="96" t="e">
        <f>Med_Scenario_Calculations_D!V34</f>
        <v>#DIV/0!</v>
      </c>
    </row>
    <row r="29" spans="2:13" ht="14.25" x14ac:dyDescent="0.2">
      <c r="B29" s="95" t="s">
        <v>89</v>
      </c>
      <c r="C29" s="95" t="s">
        <v>60</v>
      </c>
      <c r="D29" s="95">
        <v>4</v>
      </c>
      <c r="E29" s="95" t="str">
        <f t="shared" si="0"/>
        <v>DIDT</v>
      </c>
      <c r="F29" s="96" t="e">
        <f>Med_Scenario_Calculations_D!K35</f>
        <v>#DIV/0!</v>
      </c>
      <c r="G29" s="96" t="e">
        <f>Med_Scenario_Calculations_D!L35</f>
        <v>#DIV/0!</v>
      </c>
      <c r="H29" s="96" t="e">
        <f>Med_Scenario_Calculations_D!M35</f>
        <v>#DIV/0!</v>
      </c>
      <c r="I29" s="96" t="e">
        <f>Med_Scenario_Calculations_D!N35</f>
        <v>#DIV/0!</v>
      </c>
      <c r="J29" s="96" t="e">
        <f>Med_Scenario_Calculations_D!S35</f>
        <v>#DIV/0!</v>
      </c>
      <c r="K29" s="96" t="e">
        <f>Med_Scenario_Calculations_D!T35</f>
        <v>#DIV/0!</v>
      </c>
      <c r="L29" s="96" t="e">
        <f>Med_Scenario_Calculations_D!U35</f>
        <v>#DIV/0!</v>
      </c>
      <c r="M29" s="96" t="e">
        <f>Med_Scenario_Calculations_D!V35</f>
        <v>#DIV/0!</v>
      </c>
    </row>
    <row r="30" spans="2:13" ht="14.25" x14ac:dyDescent="0.2">
      <c r="B30" s="95" t="s">
        <v>90</v>
      </c>
      <c r="C30" s="95" t="s">
        <v>60</v>
      </c>
      <c r="D30" s="95">
        <v>5</v>
      </c>
      <c r="E30" s="95" t="str">
        <f t="shared" si="0"/>
        <v>DIDT</v>
      </c>
      <c r="F30" s="96" t="e">
        <f>Med_Scenario_Calculations_D!K36</f>
        <v>#DIV/0!</v>
      </c>
      <c r="G30" s="96" t="e">
        <f>Med_Scenario_Calculations_D!L36</f>
        <v>#DIV/0!</v>
      </c>
      <c r="H30" s="96" t="e">
        <f>Med_Scenario_Calculations_D!M36</f>
        <v>#DIV/0!</v>
      </c>
      <c r="I30" s="96" t="e">
        <f>Med_Scenario_Calculations_D!N36</f>
        <v>#DIV/0!</v>
      </c>
      <c r="J30" s="96" t="e">
        <f>Med_Scenario_Calculations_D!S36</f>
        <v>#DIV/0!</v>
      </c>
      <c r="K30" s="96" t="e">
        <f>Med_Scenario_Calculations_D!T36</f>
        <v>#DIV/0!</v>
      </c>
      <c r="L30" s="96" t="e">
        <f>Med_Scenario_Calculations_D!U36</f>
        <v>#DIV/0!</v>
      </c>
      <c r="M30" s="96" t="e">
        <f>Med_Scenario_Calculations_D!V36</f>
        <v>#DIV/0!</v>
      </c>
    </row>
    <row r="31" spans="2:13" ht="14.25" x14ac:dyDescent="0.2">
      <c r="B31" s="95" t="s">
        <v>91</v>
      </c>
      <c r="C31" s="95" t="s">
        <v>60</v>
      </c>
      <c r="D31" s="95">
        <v>6</v>
      </c>
      <c r="E31" s="95" t="str">
        <f t="shared" si="0"/>
        <v>DIDT</v>
      </c>
      <c r="F31" s="96" t="e">
        <f>Med_Scenario_Calculations_D!K37</f>
        <v>#DIV/0!</v>
      </c>
      <c r="G31" s="96" t="e">
        <f>Med_Scenario_Calculations_D!L37</f>
        <v>#DIV/0!</v>
      </c>
      <c r="H31" s="96" t="e">
        <f>Med_Scenario_Calculations_D!M37</f>
        <v>#DIV/0!</v>
      </c>
      <c r="I31" s="96" t="e">
        <f>Med_Scenario_Calculations_D!N37</f>
        <v>#DIV/0!</v>
      </c>
      <c r="J31" s="96" t="e">
        <f>Med_Scenario_Calculations_D!S37</f>
        <v>#DIV/0!</v>
      </c>
      <c r="K31" s="96" t="e">
        <f>Med_Scenario_Calculations_D!T37</f>
        <v>#DIV/0!</v>
      </c>
      <c r="L31" s="96" t="e">
        <f>Med_Scenario_Calculations_D!U37</f>
        <v>#DIV/0!</v>
      </c>
      <c r="M31" s="96" t="e">
        <f>Med_Scenario_Calculations_D!V37</f>
        <v>#DIV/0!</v>
      </c>
    </row>
    <row r="32" spans="2:13" ht="14.25" x14ac:dyDescent="0.2">
      <c r="B32" s="95" t="s">
        <v>92</v>
      </c>
      <c r="C32" s="95" t="s">
        <v>60</v>
      </c>
      <c r="D32" s="95">
        <v>7</v>
      </c>
      <c r="E32" s="95" t="str">
        <f t="shared" si="0"/>
        <v>DIDT</v>
      </c>
      <c r="F32" s="96" t="e">
        <f>Med_Scenario_Calculations_D!K38</f>
        <v>#DIV/0!</v>
      </c>
      <c r="G32" s="96" t="e">
        <f>Med_Scenario_Calculations_D!L38</f>
        <v>#DIV/0!</v>
      </c>
      <c r="H32" s="96" t="e">
        <f>Med_Scenario_Calculations_D!M38</f>
        <v>#DIV/0!</v>
      </c>
      <c r="I32" s="96" t="e">
        <f>Med_Scenario_Calculations_D!N38</f>
        <v>#DIV/0!</v>
      </c>
      <c r="J32" s="96" t="e">
        <f>Med_Scenario_Calculations_D!S38</f>
        <v>#DIV/0!</v>
      </c>
      <c r="K32" s="96" t="e">
        <f>Med_Scenario_Calculations_D!T38</f>
        <v>#DIV/0!</v>
      </c>
      <c r="L32" s="96" t="e">
        <f>Med_Scenario_Calculations_D!U38</f>
        <v>#DIV/0!</v>
      </c>
      <c r="M32" s="96" t="e">
        <f>Med_Scenario_Calculations_D!V38</f>
        <v>#DIV/0!</v>
      </c>
    </row>
    <row r="33" spans="2:13" ht="14.25" x14ac:dyDescent="0.2">
      <c r="B33" s="95" t="s">
        <v>93</v>
      </c>
      <c r="C33" s="95" t="s">
        <v>60</v>
      </c>
      <c r="D33" s="95">
        <v>8</v>
      </c>
      <c r="E33" s="95" t="str">
        <f t="shared" si="0"/>
        <v>DIDT</v>
      </c>
      <c r="F33" s="96" t="e">
        <f>Med_Scenario_Calculations_D!K39</f>
        <v>#DIV/0!</v>
      </c>
      <c r="G33" s="96" t="e">
        <f>Med_Scenario_Calculations_D!L39</f>
        <v>#DIV/0!</v>
      </c>
      <c r="H33" s="96" t="e">
        <f>Med_Scenario_Calculations_D!M39</f>
        <v>#DIV/0!</v>
      </c>
      <c r="I33" s="96" t="e">
        <f>Med_Scenario_Calculations_D!N39</f>
        <v>#DIV/0!</v>
      </c>
      <c r="J33" s="96" t="e">
        <f>Med_Scenario_Calculations_D!S39</f>
        <v>#DIV/0!</v>
      </c>
      <c r="K33" s="96" t="e">
        <f>Med_Scenario_Calculations_D!T39</f>
        <v>#DIV/0!</v>
      </c>
      <c r="L33" s="96" t="e">
        <f>Med_Scenario_Calculations_D!U39</f>
        <v>#DIV/0!</v>
      </c>
      <c r="M33" s="96" t="e">
        <f>Med_Scenario_Calculations_D!V39</f>
        <v>#DIV/0!</v>
      </c>
    </row>
    <row r="34" spans="2:13" ht="14.25" x14ac:dyDescent="0.2">
      <c r="B34" s="95" t="s">
        <v>94</v>
      </c>
      <c r="C34" s="95" t="s">
        <v>60</v>
      </c>
      <c r="D34" s="95">
        <v>9</v>
      </c>
      <c r="E34" s="95" t="str">
        <f t="shared" si="0"/>
        <v>DIDT</v>
      </c>
      <c r="F34" s="96" t="e">
        <f>Med_Scenario_Calculations_D!K40</f>
        <v>#DIV/0!</v>
      </c>
      <c r="G34" s="96" t="e">
        <f>Med_Scenario_Calculations_D!L40</f>
        <v>#DIV/0!</v>
      </c>
      <c r="H34" s="96" t="e">
        <f>Med_Scenario_Calculations_D!M40</f>
        <v>#DIV/0!</v>
      </c>
      <c r="I34" s="96" t="e">
        <f>Med_Scenario_Calculations_D!N40</f>
        <v>#DIV/0!</v>
      </c>
      <c r="J34" s="96" t="e">
        <f>Med_Scenario_Calculations_D!S40</f>
        <v>#DIV/0!</v>
      </c>
      <c r="K34" s="96" t="e">
        <f>Med_Scenario_Calculations_D!T40</f>
        <v>#DIV/0!</v>
      </c>
      <c r="L34" s="96" t="e">
        <f>Med_Scenario_Calculations_D!U40</f>
        <v>#DIV/0!</v>
      </c>
      <c r="M34" s="96" t="e">
        <f>Med_Scenario_Calculations_D!V40</f>
        <v>#DIV/0!</v>
      </c>
    </row>
    <row r="35" spans="2:13" ht="14.25" x14ac:dyDescent="0.2">
      <c r="B35" s="95" t="s">
        <v>95</v>
      </c>
      <c r="C35" s="95" t="s">
        <v>61</v>
      </c>
      <c r="D35" s="95">
        <v>10</v>
      </c>
      <c r="E35" s="95" t="str">
        <f t="shared" si="0"/>
        <v>DIDT</v>
      </c>
      <c r="F35" s="96" t="e">
        <f>Med_Scenario_Calculations_D!K41</f>
        <v>#DIV/0!</v>
      </c>
      <c r="G35" s="96" t="e">
        <f>Med_Scenario_Calculations_D!L41</f>
        <v>#DIV/0!</v>
      </c>
      <c r="H35" s="96" t="e">
        <f>Med_Scenario_Calculations_D!M41</f>
        <v>#DIV/0!</v>
      </c>
      <c r="I35" s="96" t="e">
        <f>Med_Scenario_Calculations_D!N41</f>
        <v>#DIV/0!</v>
      </c>
      <c r="J35" s="96" t="e">
        <f>Med_Scenario_Calculations_D!S41</f>
        <v>#DIV/0!</v>
      </c>
      <c r="K35" s="96" t="e">
        <f>Med_Scenario_Calculations_D!T41</f>
        <v>#DIV/0!</v>
      </c>
      <c r="L35" s="96" t="e">
        <f>Med_Scenario_Calculations_D!U41</f>
        <v>#DIV/0!</v>
      </c>
      <c r="M35" s="96" t="e">
        <f>Med_Scenario_Calculations_D!V41</f>
        <v>#DIV/0!</v>
      </c>
    </row>
    <row r="36" spans="2:13" ht="14.25" x14ac:dyDescent="0.2">
      <c r="B36" s="95" t="s">
        <v>96</v>
      </c>
      <c r="C36" s="95" t="s">
        <v>61</v>
      </c>
      <c r="D36" s="95">
        <v>2</v>
      </c>
      <c r="E36" s="95" t="str">
        <f t="shared" si="0"/>
        <v>DIDT</v>
      </c>
      <c r="F36" s="96" t="e">
        <f>Med_Scenario_Calculations_D!K42</f>
        <v>#DIV/0!</v>
      </c>
      <c r="G36" s="96" t="e">
        <f>Med_Scenario_Calculations_D!L42</f>
        <v>#DIV/0!</v>
      </c>
      <c r="H36" s="96" t="e">
        <f>Med_Scenario_Calculations_D!M42</f>
        <v>#DIV/0!</v>
      </c>
      <c r="I36" s="96" t="e">
        <f>Med_Scenario_Calculations_D!N42</f>
        <v>#DIV/0!</v>
      </c>
      <c r="J36" s="96" t="e">
        <f>Med_Scenario_Calculations_D!S42</f>
        <v>#DIV/0!</v>
      </c>
      <c r="K36" s="96" t="e">
        <f>Med_Scenario_Calculations_D!T42</f>
        <v>#DIV/0!</v>
      </c>
      <c r="L36" s="96" t="e">
        <f>Med_Scenario_Calculations_D!U42</f>
        <v>#DIV/0!</v>
      </c>
      <c r="M36" s="96" t="e">
        <f>Med_Scenario_Calculations_D!V42</f>
        <v>#DIV/0!</v>
      </c>
    </row>
    <row r="37" spans="2:13" ht="14.25" x14ac:dyDescent="0.2">
      <c r="B37" s="95" t="s">
        <v>97</v>
      </c>
      <c r="C37" s="95" t="s">
        <v>61</v>
      </c>
      <c r="D37" s="95">
        <v>3</v>
      </c>
      <c r="E37" s="95" t="str">
        <f t="shared" si="0"/>
        <v>DIDT</v>
      </c>
      <c r="F37" s="96" t="e">
        <f>Med_Scenario_Calculations_D!K43</f>
        <v>#DIV/0!</v>
      </c>
      <c r="G37" s="96" t="e">
        <f>Med_Scenario_Calculations_D!L43</f>
        <v>#DIV/0!</v>
      </c>
      <c r="H37" s="96" t="e">
        <f>Med_Scenario_Calculations_D!M43</f>
        <v>#DIV/0!</v>
      </c>
      <c r="I37" s="96" t="e">
        <f>Med_Scenario_Calculations_D!N43</f>
        <v>#DIV/0!</v>
      </c>
      <c r="J37" s="96" t="e">
        <f>Med_Scenario_Calculations_D!S43</f>
        <v>#DIV/0!</v>
      </c>
      <c r="K37" s="96" t="e">
        <f>Med_Scenario_Calculations_D!T43</f>
        <v>#DIV/0!</v>
      </c>
      <c r="L37" s="96" t="e">
        <f>Med_Scenario_Calculations_D!U43</f>
        <v>#DIV/0!</v>
      </c>
      <c r="M37" s="96" t="e">
        <f>Med_Scenario_Calculations_D!V43</f>
        <v>#DIV/0!</v>
      </c>
    </row>
    <row r="38" spans="2:13" ht="14.25" x14ac:dyDescent="0.2">
      <c r="B38" s="95" t="s">
        <v>98</v>
      </c>
      <c r="C38" s="95" t="s">
        <v>61</v>
      </c>
      <c r="D38" s="95">
        <v>5</v>
      </c>
      <c r="E38" s="95" t="str">
        <f t="shared" si="0"/>
        <v>DIDT</v>
      </c>
      <c r="F38" s="96" t="e">
        <f>Med_Scenario_Calculations_D!K44</f>
        <v>#DIV/0!</v>
      </c>
      <c r="G38" s="96" t="e">
        <f>Med_Scenario_Calculations_D!L44</f>
        <v>#DIV/0!</v>
      </c>
      <c r="H38" s="96" t="e">
        <f>Med_Scenario_Calculations_D!M44</f>
        <v>#DIV/0!</v>
      </c>
      <c r="I38" s="96" t="e">
        <f>Med_Scenario_Calculations_D!N44</f>
        <v>#DIV/0!</v>
      </c>
      <c r="J38" s="96" t="e">
        <f>Med_Scenario_Calculations_D!S44</f>
        <v>#DIV/0!</v>
      </c>
      <c r="K38" s="96" t="e">
        <f>Med_Scenario_Calculations_D!T44</f>
        <v>#DIV/0!</v>
      </c>
      <c r="L38" s="96" t="e">
        <f>Med_Scenario_Calculations_D!U44</f>
        <v>#DIV/0!</v>
      </c>
      <c r="M38" s="96" t="e">
        <f>Med_Scenario_Calculations_D!V44</f>
        <v>#DIV/0!</v>
      </c>
    </row>
    <row r="39" spans="2:13" ht="14.25" x14ac:dyDescent="0.2">
      <c r="B39" s="95" t="s">
        <v>99</v>
      </c>
      <c r="C39" s="95" t="s">
        <v>61</v>
      </c>
      <c r="D39" s="95">
        <v>6</v>
      </c>
      <c r="E39" s="95" t="str">
        <f t="shared" si="0"/>
        <v>DIDT</v>
      </c>
      <c r="F39" s="96" t="e">
        <f>Med_Scenario_Calculations_D!K45</f>
        <v>#DIV/0!</v>
      </c>
      <c r="G39" s="96" t="e">
        <f>Med_Scenario_Calculations_D!L45</f>
        <v>#DIV/0!</v>
      </c>
      <c r="H39" s="96" t="e">
        <f>Med_Scenario_Calculations_D!M45</f>
        <v>#DIV/0!</v>
      </c>
      <c r="I39" s="96" t="e">
        <f>Med_Scenario_Calculations_D!N45</f>
        <v>#DIV/0!</v>
      </c>
      <c r="J39" s="96" t="e">
        <f>Med_Scenario_Calculations_D!S45</f>
        <v>#DIV/0!</v>
      </c>
      <c r="K39" s="96" t="e">
        <f>Med_Scenario_Calculations_D!T45</f>
        <v>#DIV/0!</v>
      </c>
      <c r="L39" s="96" t="e">
        <f>Med_Scenario_Calculations_D!U45</f>
        <v>#DIV/0!</v>
      </c>
      <c r="M39" s="96" t="e">
        <f>Med_Scenario_Calculations_D!V45</f>
        <v>#DIV/0!</v>
      </c>
    </row>
    <row r="40" spans="2:13" ht="14.25" x14ac:dyDescent="0.2">
      <c r="B40" s="95" t="s">
        <v>100</v>
      </c>
      <c r="C40" s="95" t="s">
        <v>61</v>
      </c>
      <c r="D40" s="95">
        <v>7</v>
      </c>
      <c r="E40" s="95" t="str">
        <f t="shared" si="0"/>
        <v>DIDT</v>
      </c>
      <c r="F40" s="96" t="e">
        <f>Med_Scenario_Calculations_D!K46</f>
        <v>#DIV/0!</v>
      </c>
      <c r="G40" s="96" t="e">
        <f>Med_Scenario_Calculations_D!L46</f>
        <v>#DIV/0!</v>
      </c>
      <c r="H40" s="96" t="e">
        <f>Med_Scenario_Calculations_D!M46</f>
        <v>#DIV/0!</v>
      </c>
      <c r="I40" s="96" t="e">
        <f>Med_Scenario_Calculations_D!N46</f>
        <v>#DIV/0!</v>
      </c>
      <c r="J40" s="96" t="e">
        <f>Med_Scenario_Calculations_D!S46</f>
        <v>#DIV/0!</v>
      </c>
      <c r="K40" s="96" t="e">
        <f>Med_Scenario_Calculations_D!T46</f>
        <v>#DIV/0!</v>
      </c>
      <c r="L40" s="96" t="e">
        <f>Med_Scenario_Calculations_D!U46</f>
        <v>#DIV/0!</v>
      </c>
      <c r="M40" s="96" t="e">
        <f>Med_Scenario_Calculations_D!V46</f>
        <v>#DIV/0!</v>
      </c>
    </row>
    <row r="41" spans="2:13" ht="14.25" x14ac:dyDescent="0.2">
      <c r="B41" s="95" t="s">
        <v>101</v>
      </c>
      <c r="C41" s="95" t="s">
        <v>61</v>
      </c>
      <c r="D41" s="95">
        <v>8</v>
      </c>
      <c r="E41" s="95" t="str">
        <f t="shared" si="0"/>
        <v>DIDT</v>
      </c>
      <c r="F41" s="96" t="e">
        <f>Med_Scenario_Calculations_D!K47</f>
        <v>#DIV/0!</v>
      </c>
      <c r="G41" s="96" t="e">
        <f>Med_Scenario_Calculations_D!L47</f>
        <v>#DIV/0!</v>
      </c>
      <c r="H41" s="96" t="e">
        <f>Med_Scenario_Calculations_D!M47</f>
        <v>#DIV/0!</v>
      </c>
      <c r="I41" s="96" t="e">
        <f>Med_Scenario_Calculations_D!N47</f>
        <v>#DIV/0!</v>
      </c>
      <c r="J41" s="96" t="e">
        <f>Med_Scenario_Calculations_D!S47</f>
        <v>#DIV/0!</v>
      </c>
      <c r="K41" s="96" t="e">
        <f>Med_Scenario_Calculations_D!T47</f>
        <v>#DIV/0!</v>
      </c>
      <c r="L41" s="96" t="e">
        <f>Med_Scenario_Calculations_D!U47</f>
        <v>#DIV/0!</v>
      </c>
      <c r="M41" s="96" t="e">
        <f>Med_Scenario_Calculations_D!V47</f>
        <v>#DIV/0!</v>
      </c>
    </row>
    <row r="42" spans="2:13" ht="14.25" x14ac:dyDescent="0.2">
      <c r="B42" s="95" t="s">
        <v>102</v>
      </c>
      <c r="C42" s="95" t="s">
        <v>61</v>
      </c>
      <c r="D42" s="95">
        <v>9</v>
      </c>
      <c r="E42" s="95" t="str">
        <f t="shared" si="0"/>
        <v>DIDT</v>
      </c>
      <c r="F42" s="96" t="e">
        <f>Med_Scenario_Calculations_D!K48</f>
        <v>#DIV/0!</v>
      </c>
      <c r="G42" s="96" t="e">
        <f>Med_Scenario_Calculations_D!L48</f>
        <v>#DIV/0!</v>
      </c>
      <c r="H42" s="96" t="e">
        <f>Med_Scenario_Calculations_D!M48</f>
        <v>#DIV/0!</v>
      </c>
      <c r="I42" s="96" t="e">
        <f>Med_Scenario_Calculations_D!N48</f>
        <v>#DIV/0!</v>
      </c>
      <c r="J42" s="96" t="e">
        <f>Med_Scenario_Calculations_D!S48</f>
        <v>#DIV/0!</v>
      </c>
      <c r="K42" s="96" t="e">
        <f>Med_Scenario_Calculations_D!T48</f>
        <v>#DIV/0!</v>
      </c>
      <c r="L42" s="96" t="e">
        <f>Med_Scenario_Calculations_D!U48</f>
        <v>#DIV/0!</v>
      </c>
      <c r="M42" s="96" t="e">
        <f>Med_Scenario_Calculations_D!V48</f>
        <v>#DIV/0!</v>
      </c>
    </row>
    <row r="43" spans="2:13" ht="14.25" x14ac:dyDescent="0.2">
      <c r="B43" s="95" t="s">
        <v>103</v>
      </c>
      <c r="C43" s="95" t="s">
        <v>62</v>
      </c>
      <c r="D43" s="95">
        <v>1</v>
      </c>
      <c r="E43" s="95" t="str">
        <f t="shared" si="0"/>
        <v>DIDT</v>
      </c>
      <c r="F43" s="96" t="e">
        <f>Med_Scenario_Calculations_D!K49</f>
        <v>#DIV/0!</v>
      </c>
      <c r="G43" s="96" t="e">
        <f>Med_Scenario_Calculations_D!L49</f>
        <v>#DIV/0!</v>
      </c>
      <c r="H43" s="96" t="e">
        <f>Med_Scenario_Calculations_D!M49</f>
        <v>#DIV/0!</v>
      </c>
      <c r="I43" s="96" t="e">
        <f>Med_Scenario_Calculations_D!N49</f>
        <v>#DIV/0!</v>
      </c>
      <c r="J43" s="96" t="e">
        <f>Med_Scenario_Calculations_D!S49</f>
        <v>#DIV/0!</v>
      </c>
      <c r="K43" s="96" t="e">
        <f>Med_Scenario_Calculations_D!T49</f>
        <v>#DIV/0!</v>
      </c>
      <c r="L43" s="96" t="e">
        <f>Med_Scenario_Calculations_D!U49</f>
        <v>#DIV/0!</v>
      </c>
      <c r="M43" s="96" t="e">
        <f>Med_Scenario_Calculations_D!V49</f>
        <v>#DIV/0!</v>
      </c>
    </row>
    <row r="44" spans="2:13" ht="14.25" x14ac:dyDescent="0.2">
      <c r="B44" s="95" t="s">
        <v>104</v>
      </c>
      <c r="C44" s="95" t="s">
        <v>62</v>
      </c>
      <c r="D44" s="95">
        <v>10</v>
      </c>
      <c r="E44" s="95" t="str">
        <f t="shared" si="0"/>
        <v>DIDT</v>
      </c>
      <c r="F44" s="96" t="e">
        <f>Med_Scenario_Calculations_D!K50</f>
        <v>#DIV/0!</v>
      </c>
      <c r="G44" s="96" t="e">
        <f>Med_Scenario_Calculations_D!L50</f>
        <v>#DIV/0!</v>
      </c>
      <c r="H44" s="96" t="e">
        <f>Med_Scenario_Calculations_D!M50</f>
        <v>#DIV/0!</v>
      </c>
      <c r="I44" s="96" t="e">
        <f>Med_Scenario_Calculations_D!N50</f>
        <v>#DIV/0!</v>
      </c>
      <c r="J44" s="96" t="e">
        <f>Med_Scenario_Calculations_D!S50</f>
        <v>#DIV/0!</v>
      </c>
      <c r="K44" s="96" t="e">
        <f>Med_Scenario_Calculations_D!T50</f>
        <v>#DIV/0!</v>
      </c>
      <c r="L44" s="96" t="e">
        <f>Med_Scenario_Calculations_D!U50</f>
        <v>#DIV/0!</v>
      </c>
      <c r="M44" s="96" t="e">
        <f>Med_Scenario_Calculations_D!V50</f>
        <v>#DIV/0!</v>
      </c>
    </row>
    <row r="45" spans="2:13" ht="14.25" x14ac:dyDescent="0.2">
      <c r="B45" s="95" t="s">
        <v>105</v>
      </c>
      <c r="C45" s="95" t="s">
        <v>62</v>
      </c>
      <c r="D45" s="95">
        <v>2</v>
      </c>
      <c r="E45" s="95" t="str">
        <f t="shared" si="0"/>
        <v>DIDT</v>
      </c>
      <c r="F45" s="96" t="e">
        <f>Med_Scenario_Calculations_D!K51</f>
        <v>#DIV/0!</v>
      </c>
      <c r="G45" s="96" t="e">
        <f>Med_Scenario_Calculations_D!L51</f>
        <v>#DIV/0!</v>
      </c>
      <c r="H45" s="96" t="e">
        <f>Med_Scenario_Calculations_D!M51</f>
        <v>#DIV/0!</v>
      </c>
      <c r="I45" s="96" t="e">
        <f>Med_Scenario_Calculations_D!N51</f>
        <v>#DIV/0!</v>
      </c>
      <c r="J45" s="96" t="e">
        <f>Med_Scenario_Calculations_D!S51</f>
        <v>#DIV/0!</v>
      </c>
      <c r="K45" s="96" t="e">
        <f>Med_Scenario_Calculations_D!T51</f>
        <v>#DIV/0!</v>
      </c>
      <c r="L45" s="96" t="e">
        <f>Med_Scenario_Calculations_D!U51</f>
        <v>#DIV/0!</v>
      </c>
      <c r="M45" s="96" t="e">
        <f>Med_Scenario_Calculations_D!V51</f>
        <v>#DIV/0!</v>
      </c>
    </row>
    <row r="46" spans="2:13" ht="14.25" x14ac:dyDescent="0.2">
      <c r="B46" s="95" t="s">
        <v>106</v>
      </c>
      <c r="C46" s="95" t="s">
        <v>62</v>
      </c>
      <c r="D46" s="95">
        <v>3</v>
      </c>
      <c r="E46" s="95" t="str">
        <f t="shared" si="0"/>
        <v>DIDT</v>
      </c>
      <c r="F46" s="96" t="e">
        <f>Med_Scenario_Calculations_D!K52</f>
        <v>#DIV/0!</v>
      </c>
      <c r="G46" s="96" t="e">
        <f>Med_Scenario_Calculations_D!L52</f>
        <v>#DIV/0!</v>
      </c>
      <c r="H46" s="96" t="e">
        <f>Med_Scenario_Calculations_D!M52</f>
        <v>#DIV/0!</v>
      </c>
      <c r="I46" s="96" t="e">
        <f>Med_Scenario_Calculations_D!N52</f>
        <v>#DIV/0!</v>
      </c>
      <c r="J46" s="96" t="e">
        <f>Med_Scenario_Calculations_D!S52</f>
        <v>#DIV/0!</v>
      </c>
      <c r="K46" s="96" t="e">
        <f>Med_Scenario_Calculations_D!T52</f>
        <v>#DIV/0!</v>
      </c>
      <c r="L46" s="96" t="e">
        <f>Med_Scenario_Calculations_D!U52</f>
        <v>#DIV/0!</v>
      </c>
      <c r="M46" s="96" t="e">
        <f>Med_Scenario_Calculations_D!V52</f>
        <v>#DIV/0!</v>
      </c>
    </row>
    <row r="47" spans="2:13" ht="14.25" x14ac:dyDescent="0.2">
      <c r="B47" s="95" t="s">
        <v>107</v>
      </c>
      <c r="C47" s="95" t="s">
        <v>62</v>
      </c>
      <c r="D47" s="95">
        <v>4</v>
      </c>
      <c r="E47" s="95" t="str">
        <f t="shared" si="0"/>
        <v>DIDT</v>
      </c>
      <c r="F47" s="96" t="e">
        <f>Med_Scenario_Calculations_D!K53</f>
        <v>#DIV/0!</v>
      </c>
      <c r="G47" s="96" t="e">
        <f>Med_Scenario_Calculations_D!L53</f>
        <v>#DIV/0!</v>
      </c>
      <c r="H47" s="96" t="e">
        <f>Med_Scenario_Calculations_D!M53</f>
        <v>#DIV/0!</v>
      </c>
      <c r="I47" s="96" t="e">
        <f>Med_Scenario_Calculations_D!N53</f>
        <v>#DIV/0!</v>
      </c>
      <c r="J47" s="96" t="e">
        <f>Med_Scenario_Calculations_D!S53</f>
        <v>#DIV/0!</v>
      </c>
      <c r="K47" s="96" t="e">
        <f>Med_Scenario_Calculations_D!T53</f>
        <v>#DIV/0!</v>
      </c>
      <c r="L47" s="96" t="e">
        <f>Med_Scenario_Calculations_D!U53</f>
        <v>#DIV/0!</v>
      </c>
      <c r="M47" s="96" t="e">
        <f>Med_Scenario_Calculations_D!V53</f>
        <v>#DIV/0!</v>
      </c>
    </row>
    <row r="48" spans="2:13" ht="14.25" x14ac:dyDescent="0.2">
      <c r="B48" s="95" t="s">
        <v>108</v>
      </c>
      <c r="C48" s="95" t="s">
        <v>62</v>
      </c>
      <c r="D48" s="95">
        <v>5</v>
      </c>
      <c r="E48" s="95" t="str">
        <f t="shared" si="0"/>
        <v>DIDT</v>
      </c>
      <c r="F48" s="96" t="e">
        <f>Med_Scenario_Calculations_D!K54</f>
        <v>#DIV/0!</v>
      </c>
      <c r="G48" s="96" t="e">
        <f>Med_Scenario_Calculations_D!L54</f>
        <v>#DIV/0!</v>
      </c>
      <c r="H48" s="96" t="e">
        <f>Med_Scenario_Calculations_D!M54</f>
        <v>#DIV/0!</v>
      </c>
      <c r="I48" s="96" t="e">
        <f>Med_Scenario_Calculations_D!N54</f>
        <v>#DIV/0!</v>
      </c>
      <c r="J48" s="96" t="e">
        <f>Med_Scenario_Calculations_D!S54</f>
        <v>#DIV/0!</v>
      </c>
      <c r="K48" s="96" t="e">
        <f>Med_Scenario_Calculations_D!T54</f>
        <v>#DIV/0!</v>
      </c>
      <c r="L48" s="96" t="e">
        <f>Med_Scenario_Calculations_D!U54</f>
        <v>#DIV/0!</v>
      </c>
      <c r="M48" s="96" t="e">
        <f>Med_Scenario_Calculations_D!V54</f>
        <v>#DIV/0!</v>
      </c>
    </row>
    <row r="49" spans="2:13" ht="14.25" x14ac:dyDescent="0.2">
      <c r="B49" s="95" t="s">
        <v>109</v>
      </c>
      <c r="C49" s="95" t="s">
        <v>62</v>
      </c>
      <c r="D49" s="95">
        <v>6</v>
      </c>
      <c r="E49" s="95" t="str">
        <f t="shared" si="0"/>
        <v>DIDT</v>
      </c>
      <c r="F49" s="96" t="e">
        <f>Med_Scenario_Calculations_D!K55</f>
        <v>#DIV/0!</v>
      </c>
      <c r="G49" s="96" t="e">
        <f>Med_Scenario_Calculations_D!L55</f>
        <v>#DIV/0!</v>
      </c>
      <c r="H49" s="96" t="e">
        <f>Med_Scenario_Calculations_D!M55</f>
        <v>#DIV/0!</v>
      </c>
      <c r="I49" s="96" t="e">
        <f>Med_Scenario_Calculations_D!N55</f>
        <v>#DIV/0!</v>
      </c>
      <c r="J49" s="96" t="e">
        <f>Med_Scenario_Calculations_D!S55</f>
        <v>#DIV/0!</v>
      </c>
      <c r="K49" s="96" t="e">
        <f>Med_Scenario_Calculations_D!T55</f>
        <v>#DIV/0!</v>
      </c>
      <c r="L49" s="96" t="e">
        <f>Med_Scenario_Calculations_D!U55</f>
        <v>#DIV/0!</v>
      </c>
      <c r="M49" s="96" t="e">
        <f>Med_Scenario_Calculations_D!V55</f>
        <v>#DIV/0!</v>
      </c>
    </row>
    <row r="50" spans="2:13" ht="14.25" x14ac:dyDescent="0.2">
      <c r="B50" s="95" t="s">
        <v>110</v>
      </c>
      <c r="C50" s="95" t="s">
        <v>62</v>
      </c>
      <c r="D50" s="95">
        <v>7</v>
      </c>
      <c r="E50" s="95" t="str">
        <f t="shared" si="0"/>
        <v>DIDT</v>
      </c>
      <c r="F50" s="96" t="e">
        <f>Med_Scenario_Calculations_D!K56</f>
        <v>#DIV/0!</v>
      </c>
      <c r="G50" s="96" t="e">
        <f>Med_Scenario_Calculations_D!L56</f>
        <v>#DIV/0!</v>
      </c>
      <c r="H50" s="96" t="e">
        <f>Med_Scenario_Calculations_D!M56</f>
        <v>#DIV/0!</v>
      </c>
      <c r="I50" s="96" t="e">
        <f>Med_Scenario_Calculations_D!N56</f>
        <v>#DIV/0!</v>
      </c>
      <c r="J50" s="96" t="e">
        <f>Med_Scenario_Calculations_D!S56</f>
        <v>#DIV/0!</v>
      </c>
      <c r="K50" s="96" t="e">
        <f>Med_Scenario_Calculations_D!T56</f>
        <v>#DIV/0!</v>
      </c>
      <c r="L50" s="96" t="e">
        <f>Med_Scenario_Calculations_D!U56</f>
        <v>#DIV/0!</v>
      </c>
      <c r="M50" s="96" t="e">
        <f>Med_Scenario_Calculations_D!V56</f>
        <v>#DIV/0!</v>
      </c>
    </row>
    <row r="51" spans="2:13" ht="14.25" x14ac:dyDescent="0.2">
      <c r="B51" s="95" t="s">
        <v>111</v>
      </c>
      <c r="C51" s="95" t="s">
        <v>62</v>
      </c>
      <c r="D51" s="95">
        <v>8</v>
      </c>
      <c r="E51" s="95" t="str">
        <f t="shared" si="0"/>
        <v>DIDT</v>
      </c>
      <c r="F51" s="96" t="e">
        <f>Med_Scenario_Calculations_D!K57</f>
        <v>#DIV/0!</v>
      </c>
      <c r="G51" s="96" t="e">
        <f>Med_Scenario_Calculations_D!L57</f>
        <v>#DIV/0!</v>
      </c>
      <c r="H51" s="96" t="e">
        <f>Med_Scenario_Calculations_D!M57</f>
        <v>#DIV/0!</v>
      </c>
      <c r="I51" s="96" t="e">
        <f>Med_Scenario_Calculations_D!N57</f>
        <v>#DIV/0!</v>
      </c>
      <c r="J51" s="96" t="e">
        <f>Med_Scenario_Calculations_D!S57</f>
        <v>#DIV/0!</v>
      </c>
      <c r="K51" s="96" t="e">
        <f>Med_Scenario_Calculations_D!T57</f>
        <v>#DIV/0!</v>
      </c>
      <c r="L51" s="96" t="e">
        <f>Med_Scenario_Calculations_D!U57</f>
        <v>#DIV/0!</v>
      </c>
      <c r="M51" s="96" t="e">
        <f>Med_Scenario_Calculations_D!V57</f>
        <v>#DIV/0!</v>
      </c>
    </row>
    <row r="52" spans="2:13" ht="14.25" x14ac:dyDescent="0.2">
      <c r="B52" s="95" t="s">
        <v>112</v>
      </c>
      <c r="C52" s="95" t="s">
        <v>62</v>
      </c>
      <c r="D52" s="95">
        <v>9</v>
      </c>
      <c r="E52" s="95" t="str">
        <f t="shared" si="0"/>
        <v>DIDT</v>
      </c>
      <c r="F52" s="96" t="e">
        <f>Med_Scenario_Calculations_D!K58</f>
        <v>#DIV/0!</v>
      </c>
      <c r="G52" s="96" t="e">
        <f>Med_Scenario_Calculations_D!L58</f>
        <v>#DIV/0!</v>
      </c>
      <c r="H52" s="96" t="e">
        <f>Med_Scenario_Calculations_D!M58</f>
        <v>#DIV/0!</v>
      </c>
      <c r="I52" s="96" t="e">
        <f>Med_Scenario_Calculations_D!N58</f>
        <v>#DIV/0!</v>
      </c>
      <c r="J52" s="96" t="e">
        <f>Med_Scenario_Calculations_D!S58</f>
        <v>#DIV/0!</v>
      </c>
      <c r="K52" s="96" t="e">
        <f>Med_Scenario_Calculations_D!T58</f>
        <v>#DIV/0!</v>
      </c>
      <c r="L52" s="96" t="e">
        <f>Med_Scenario_Calculations_D!U58</f>
        <v>#DIV/0!</v>
      </c>
      <c r="M52" s="96" t="e">
        <f>Med_Scenario_Calculations_D!V58</f>
        <v>#DIV/0!</v>
      </c>
    </row>
    <row r="53" spans="2:13" ht="14.25" x14ac:dyDescent="0.2">
      <c r="B53" s="95" t="s">
        <v>113</v>
      </c>
      <c r="C53" s="95" t="s">
        <v>63</v>
      </c>
      <c r="D53" s="95">
        <v>1</v>
      </c>
      <c r="E53" s="95" t="str">
        <f t="shared" si="0"/>
        <v>DIDT</v>
      </c>
      <c r="F53" s="96" t="e">
        <f>Med_Scenario_Calculations_D!K59</f>
        <v>#DIV/0!</v>
      </c>
      <c r="G53" s="96" t="e">
        <f>Med_Scenario_Calculations_D!L59</f>
        <v>#DIV/0!</v>
      </c>
      <c r="H53" s="96" t="e">
        <f>Med_Scenario_Calculations_D!M59</f>
        <v>#DIV/0!</v>
      </c>
      <c r="I53" s="96" t="e">
        <f>Med_Scenario_Calculations_D!N59</f>
        <v>#DIV/0!</v>
      </c>
      <c r="J53" s="96" t="e">
        <f>Med_Scenario_Calculations_D!S59</f>
        <v>#DIV/0!</v>
      </c>
      <c r="K53" s="96" t="e">
        <f>Med_Scenario_Calculations_D!T59</f>
        <v>#DIV/0!</v>
      </c>
      <c r="L53" s="96" t="e">
        <f>Med_Scenario_Calculations_D!U59</f>
        <v>#DIV/0!</v>
      </c>
      <c r="M53" s="96" t="e">
        <f>Med_Scenario_Calculations_D!V59</f>
        <v>#DIV/0!</v>
      </c>
    </row>
    <row r="54" spans="2:13" ht="14.25" x14ac:dyDescent="0.2">
      <c r="B54" s="95" t="s">
        <v>114</v>
      </c>
      <c r="C54" s="95" t="s">
        <v>63</v>
      </c>
      <c r="D54" s="95">
        <v>3</v>
      </c>
      <c r="E54" s="95" t="str">
        <f t="shared" si="0"/>
        <v>DIDT</v>
      </c>
      <c r="F54" s="96" t="e">
        <f>Med_Scenario_Calculations_D!K60</f>
        <v>#DIV/0!</v>
      </c>
      <c r="G54" s="96" t="e">
        <f>Med_Scenario_Calculations_D!L60</f>
        <v>#DIV/0!</v>
      </c>
      <c r="H54" s="96" t="e">
        <f>Med_Scenario_Calculations_D!M60</f>
        <v>#DIV/0!</v>
      </c>
      <c r="I54" s="96" t="e">
        <f>Med_Scenario_Calculations_D!N60</f>
        <v>#DIV/0!</v>
      </c>
      <c r="J54" s="96" t="e">
        <f>Med_Scenario_Calculations_D!S60</f>
        <v>#DIV/0!</v>
      </c>
      <c r="K54" s="96" t="e">
        <f>Med_Scenario_Calculations_D!T60</f>
        <v>#DIV/0!</v>
      </c>
      <c r="L54" s="96" t="e">
        <f>Med_Scenario_Calculations_D!U60</f>
        <v>#DIV/0!</v>
      </c>
      <c r="M54" s="96" t="e">
        <f>Med_Scenario_Calculations_D!V60</f>
        <v>#DIV/0!</v>
      </c>
    </row>
    <row r="55" spans="2:13" ht="14.25" x14ac:dyDescent="0.2">
      <c r="B55" s="95" t="s">
        <v>115</v>
      </c>
      <c r="C55" s="95" t="s">
        <v>63</v>
      </c>
      <c r="D55" s="95">
        <v>4</v>
      </c>
      <c r="E55" s="95" t="str">
        <f t="shared" si="0"/>
        <v>DIDT</v>
      </c>
      <c r="F55" s="96" t="e">
        <f>Med_Scenario_Calculations_D!K61</f>
        <v>#DIV/0!</v>
      </c>
      <c r="G55" s="96" t="e">
        <f>Med_Scenario_Calculations_D!L61</f>
        <v>#DIV/0!</v>
      </c>
      <c r="H55" s="96" t="e">
        <f>Med_Scenario_Calculations_D!M61</f>
        <v>#DIV/0!</v>
      </c>
      <c r="I55" s="96" t="e">
        <f>Med_Scenario_Calculations_D!N61</f>
        <v>#DIV/0!</v>
      </c>
      <c r="J55" s="96" t="e">
        <f>Med_Scenario_Calculations_D!S61</f>
        <v>#DIV/0!</v>
      </c>
      <c r="K55" s="96" t="e">
        <f>Med_Scenario_Calculations_D!T61</f>
        <v>#DIV/0!</v>
      </c>
      <c r="L55" s="96" t="e">
        <f>Med_Scenario_Calculations_D!U61</f>
        <v>#DIV/0!</v>
      </c>
      <c r="M55" s="96" t="e">
        <f>Med_Scenario_Calculations_D!V61</f>
        <v>#DIV/0!</v>
      </c>
    </row>
    <row r="56" spans="2:13" ht="14.25" x14ac:dyDescent="0.2">
      <c r="B56" s="95" t="s">
        <v>116</v>
      </c>
      <c r="C56" s="95" t="s">
        <v>63</v>
      </c>
      <c r="D56" s="95">
        <v>5</v>
      </c>
      <c r="E56" s="95" t="str">
        <f t="shared" si="0"/>
        <v>DIDT</v>
      </c>
      <c r="F56" s="96" t="e">
        <f>Med_Scenario_Calculations_D!K62</f>
        <v>#DIV/0!</v>
      </c>
      <c r="G56" s="96" t="e">
        <f>Med_Scenario_Calculations_D!L62</f>
        <v>#DIV/0!</v>
      </c>
      <c r="H56" s="96" t="e">
        <f>Med_Scenario_Calculations_D!M62</f>
        <v>#DIV/0!</v>
      </c>
      <c r="I56" s="96" t="e">
        <f>Med_Scenario_Calculations_D!N62</f>
        <v>#DIV/0!</v>
      </c>
      <c r="J56" s="96" t="e">
        <f>Med_Scenario_Calculations_D!S62</f>
        <v>#DIV/0!</v>
      </c>
      <c r="K56" s="96" t="e">
        <f>Med_Scenario_Calculations_D!T62</f>
        <v>#DIV/0!</v>
      </c>
      <c r="L56" s="96" t="e">
        <f>Med_Scenario_Calculations_D!U62</f>
        <v>#DIV/0!</v>
      </c>
      <c r="M56" s="96" t="e">
        <f>Med_Scenario_Calculations_D!V62</f>
        <v>#DIV/0!</v>
      </c>
    </row>
    <row r="57" spans="2:13" ht="14.25" x14ac:dyDescent="0.2">
      <c r="B57" s="95" t="s">
        <v>117</v>
      </c>
      <c r="C57" s="95" t="s">
        <v>64</v>
      </c>
      <c r="D57" s="95">
        <v>1</v>
      </c>
      <c r="E57" s="95" t="str">
        <f t="shared" si="0"/>
        <v>DIDT</v>
      </c>
      <c r="F57" s="96" t="e">
        <f>Med_Scenario_Calculations_D!K63</f>
        <v>#DIV/0!</v>
      </c>
      <c r="G57" s="96" t="e">
        <f>Med_Scenario_Calculations_D!L63</f>
        <v>#DIV/0!</v>
      </c>
      <c r="H57" s="96" t="e">
        <f>Med_Scenario_Calculations_D!M63</f>
        <v>#DIV/0!</v>
      </c>
      <c r="I57" s="96" t="e">
        <f>Med_Scenario_Calculations_D!N63</f>
        <v>#DIV/0!</v>
      </c>
      <c r="J57" s="96" t="e">
        <f>Med_Scenario_Calculations_D!S63</f>
        <v>#DIV/0!</v>
      </c>
      <c r="K57" s="96" t="e">
        <f>Med_Scenario_Calculations_D!T63</f>
        <v>#DIV/0!</v>
      </c>
      <c r="L57" s="96" t="e">
        <f>Med_Scenario_Calculations_D!U63</f>
        <v>#DIV/0!</v>
      </c>
      <c r="M57" s="96" t="e">
        <f>Med_Scenario_Calculations_D!V63</f>
        <v>#DIV/0!</v>
      </c>
    </row>
    <row r="58" spans="2:13" ht="14.25" x14ac:dyDescent="0.2">
      <c r="B58" s="95" t="s">
        <v>118</v>
      </c>
      <c r="C58" s="95" t="s">
        <v>64</v>
      </c>
      <c r="D58" s="95">
        <v>2</v>
      </c>
      <c r="E58" s="95" t="str">
        <f t="shared" si="0"/>
        <v>DIDT</v>
      </c>
      <c r="F58" s="96" t="e">
        <f>Med_Scenario_Calculations_D!K64</f>
        <v>#DIV/0!</v>
      </c>
      <c r="G58" s="96" t="e">
        <f>Med_Scenario_Calculations_D!L64</f>
        <v>#DIV/0!</v>
      </c>
      <c r="H58" s="96" t="e">
        <f>Med_Scenario_Calculations_D!M64</f>
        <v>#DIV/0!</v>
      </c>
      <c r="I58" s="96" t="e">
        <f>Med_Scenario_Calculations_D!N64</f>
        <v>#DIV/0!</v>
      </c>
      <c r="J58" s="96" t="e">
        <f>Med_Scenario_Calculations_D!S64</f>
        <v>#DIV/0!</v>
      </c>
      <c r="K58" s="96" t="e">
        <f>Med_Scenario_Calculations_D!T64</f>
        <v>#DIV/0!</v>
      </c>
      <c r="L58" s="96" t="e">
        <f>Med_Scenario_Calculations_D!U64</f>
        <v>#DIV/0!</v>
      </c>
      <c r="M58" s="96" t="e">
        <f>Med_Scenario_Calculations_D!V64</f>
        <v>#DIV/0!</v>
      </c>
    </row>
    <row r="59" spans="2:13" ht="14.25" x14ac:dyDescent="0.2">
      <c r="B59" s="95" t="s">
        <v>119</v>
      </c>
      <c r="C59" s="95" t="s">
        <v>64</v>
      </c>
      <c r="D59" s="95">
        <v>3</v>
      </c>
      <c r="E59" s="95" t="str">
        <f t="shared" si="0"/>
        <v>DIDT</v>
      </c>
      <c r="F59" s="96" t="e">
        <f>Med_Scenario_Calculations_D!K65</f>
        <v>#DIV/0!</v>
      </c>
      <c r="G59" s="96" t="e">
        <f>Med_Scenario_Calculations_D!L65</f>
        <v>#DIV/0!</v>
      </c>
      <c r="H59" s="96" t="e">
        <f>Med_Scenario_Calculations_D!M65</f>
        <v>#DIV/0!</v>
      </c>
      <c r="I59" s="96" t="e">
        <f>Med_Scenario_Calculations_D!N65</f>
        <v>#DIV/0!</v>
      </c>
      <c r="J59" s="96" t="e">
        <f>Med_Scenario_Calculations_D!S65</f>
        <v>#DIV/0!</v>
      </c>
      <c r="K59" s="96" t="e">
        <f>Med_Scenario_Calculations_D!T65</f>
        <v>#DIV/0!</v>
      </c>
      <c r="L59" s="96" t="e">
        <f>Med_Scenario_Calculations_D!U65</f>
        <v>#DIV/0!</v>
      </c>
      <c r="M59" s="96" t="e">
        <f>Med_Scenario_Calculations_D!V65</f>
        <v>#DIV/0!</v>
      </c>
    </row>
    <row r="60" spans="2:13" x14ac:dyDescent="0.2">
      <c r="B60" s="189" t="s">
        <v>269</v>
      </c>
      <c r="C60" s="189"/>
      <c r="D60" s="189"/>
      <c r="E60" s="189"/>
      <c r="F60" s="97" t="e">
        <f>Med_Scenario_Calculations_D!K68</f>
        <v>#DIV/0!</v>
      </c>
      <c r="G60" s="97" t="e">
        <f>Med_Scenario_Calculations_D!L68</f>
        <v>#DIV/0!</v>
      </c>
      <c r="H60" s="97" t="e">
        <f>Med_Scenario_Calculations_D!M68</f>
        <v>#DIV/0!</v>
      </c>
      <c r="I60" s="97" t="e">
        <f>Med_Scenario_Calculations_D!N68</f>
        <v>#DIV/0!</v>
      </c>
      <c r="J60" s="98" t="e">
        <f>Med_Scenario_Calculations_D!S68</f>
        <v>#DIV/0!</v>
      </c>
      <c r="K60" s="98" t="e">
        <f>Med_Scenario_Calculations_D!T68</f>
        <v>#DIV/0!</v>
      </c>
      <c r="L60" s="98" t="e">
        <f>Med_Scenario_Calculations_D!U68</f>
        <v>#DIV/0!</v>
      </c>
      <c r="M60" s="98" t="e">
        <f>Med_Scenario_Calculations_D!V68</f>
        <v>#DIV/0!</v>
      </c>
    </row>
    <row r="61" spans="2:13" x14ac:dyDescent="0.2">
      <c r="B61" s="189" t="s">
        <v>120</v>
      </c>
      <c r="C61" s="189"/>
      <c r="D61" s="189"/>
      <c r="E61" s="189"/>
      <c r="F61" s="97" t="e">
        <f>Med_Scenario_Calculations_D!K66</f>
        <v>#DIV/0!</v>
      </c>
      <c r="G61" s="97" t="e">
        <f>Med_Scenario_Calculations_D!L66</f>
        <v>#DIV/0!</v>
      </c>
      <c r="H61" s="97" t="e">
        <f>Med_Scenario_Calculations_D!M66</f>
        <v>#DIV/0!</v>
      </c>
      <c r="I61" s="97" t="e">
        <f>Med_Scenario_Calculations_D!N66</f>
        <v>#DIV/0!</v>
      </c>
      <c r="J61" s="98" t="e">
        <f>Med_Scenario_Calculations_D!S66</f>
        <v>#DIV/0!</v>
      </c>
      <c r="K61" s="98" t="e">
        <f>Med_Scenario_Calculations_D!T66</f>
        <v>#DIV/0!</v>
      </c>
      <c r="L61" s="98" t="e">
        <f>Med_Scenario_Calculations_D!U66</f>
        <v>#DIV/0!</v>
      </c>
      <c r="M61" s="98" t="e">
        <f>Med_Scenario_Calculations_D!V66</f>
        <v>#DIV/0!</v>
      </c>
    </row>
    <row r="62" spans="2:13" x14ac:dyDescent="0.2">
      <c r="B62" s="189" t="s">
        <v>121</v>
      </c>
      <c r="C62" s="189"/>
      <c r="D62" s="189"/>
      <c r="E62" s="189"/>
      <c r="F62" s="97" t="e">
        <f>Med_Scenario_Calculations_D!K67</f>
        <v>#DIV/0!</v>
      </c>
      <c r="G62" s="97" t="e">
        <f>Med_Scenario_Calculations_D!L67</f>
        <v>#DIV/0!</v>
      </c>
      <c r="H62" s="97" t="e">
        <f>Med_Scenario_Calculations_D!M67</f>
        <v>#DIV/0!</v>
      </c>
      <c r="I62" s="97" t="e">
        <f>Med_Scenario_Calculations_D!N67</f>
        <v>#DIV/0!</v>
      </c>
      <c r="J62" s="98" t="e">
        <f>Med_Scenario_Calculations_D!S67</f>
        <v>#DIV/0!</v>
      </c>
      <c r="K62" s="98" t="e">
        <f>Med_Scenario_Calculations_D!T67</f>
        <v>#DIV/0!</v>
      </c>
      <c r="L62" s="98" t="e">
        <f>Med_Scenario_Calculations_D!U67</f>
        <v>#DIV/0!</v>
      </c>
      <c r="M62" s="98" t="e">
        <f>Med_Scenario_Calculations_D!V67</f>
        <v>#DIV/0!</v>
      </c>
    </row>
  </sheetData>
  <mergeCells count="12">
    <mergeCell ref="B62:E62"/>
    <mergeCell ref="B2:M2"/>
    <mergeCell ref="B4:M4"/>
    <mergeCell ref="B6:G6"/>
    <mergeCell ref="B7:F7"/>
    <mergeCell ref="B8:F8"/>
    <mergeCell ref="B9:F9"/>
    <mergeCell ref="B10:F10"/>
    <mergeCell ref="B12:M12"/>
    <mergeCell ref="C13:D13"/>
    <mergeCell ref="B60:E60"/>
    <mergeCell ref="B61:E61"/>
  </mergeCells>
  <conditionalFormatting sqref="J14:M62">
    <cfRule type="cellIs" dxfId="10" priority="1" operator="lessThan">
      <formula>1</formula>
    </cfRule>
    <cfRule type="cellIs" dxfId="9" priority="2" operator="greaterThan">
      <formula>1</formula>
    </cfRule>
    <cfRule type="cellIs" dxfId="8" priority="3" operator="equal">
      <formula>1</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N54"/>
  <sheetViews>
    <sheetView topLeftCell="A28" workbookViewId="0">
      <selection activeCell="I53" sqref="I53"/>
    </sheetView>
  </sheetViews>
  <sheetFormatPr defaultRowHeight="12.75" x14ac:dyDescent="0.2"/>
  <cols>
    <col min="1" max="1" width="9" style="1"/>
    <col min="2" max="2" width="18.25" style="1" customWidth="1"/>
    <col min="3" max="3" width="3.875" style="1" bestFit="1" customWidth="1"/>
    <col min="4" max="4" width="3.625" style="1" bestFit="1" customWidth="1"/>
    <col min="5" max="5" width="24.5" style="1" customWidth="1"/>
    <col min="6" max="6" width="10.75" style="1" customWidth="1"/>
    <col min="7" max="7" width="12.75" style="1" customWidth="1"/>
    <col min="8" max="8" width="12.375" style="1" customWidth="1"/>
    <col min="9" max="9" width="11.75" style="1" customWidth="1"/>
    <col min="10" max="10" width="10.625" style="1" customWidth="1"/>
    <col min="11" max="12" width="10.625" style="1" bestFit="1" customWidth="1"/>
    <col min="13" max="13" width="11" style="1" customWidth="1"/>
    <col min="14" max="16384" width="9" style="1"/>
  </cols>
  <sheetData>
    <row r="2" spans="2:14" ht="18" x14ac:dyDescent="0.25">
      <c r="B2" s="160" t="s">
        <v>302</v>
      </c>
      <c r="C2" s="160"/>
      <c r="D2" s="160"/>
      <c r="E2" s="160"/>
      <c r="F2" s="160"/>
      <c r="G2" s="160"/>
      <c r="H2" s="160"/>
      <c r="I2" s="160"/>
      <c r="J2" s="160"/>
      <c r="K2" s="160"/>
      <c r="L2" s="160"/>
      <c r="M2" s="160"/>
    </row>
    <row r="4" spans="2:14" ht="21" customHeight="1" thickBot="1" x14ac:dyDescent="0.35">
      <c r="B4" s="188" t="s">
        <v>297</v>
      </c>
      <c r="C4" s="188"/>
      <c r="D4" s="188"/>
      <c r="E4" s="188"/>
      <c r="F4" s="188"/>
      <c r="G4" s="188"/>
      <c r="H4" s="188"/>
      <c r="I4" s="188"/>
      <c r="J4" s="188"/>
      <c r="K4" s="188"/>
      <c r="L4" s="188"/>
      <c r="M4" s="188"/>
      <c r="N4" s="133"/>
    </row>
    <row r="5" spans="2:14" ht="13.5" thickTop="1" x14ac:dyDescent="0.2"/>
    <row r="6" spans="2:14" ht="15" x14ac:dyDescent="0.2">
      <c r="B6" s="186" t="s">
        <v>278</v>
      </c>
      <c r="C6" s="186"/>
      <c r="D6" s="186"/>
      <c r="E6" s="186"/>
      <c r="F6" s="186"/>
      <c r="G6" s="186"/>
    </row>
    <row r="7" spans="2:14" ht="14.25" x14ac:dyDescent="0.2">
      <c r="B7" s="191" t="s">
        <v>245</v>
      </c>
      <c r="C7" s="191"/>
      <c r="D7" s="191"/>
      <c r="E7" s="191"/>
      <c r="F7" s="191"/>
      <c r="G7" s="134">
        <f>PNEC_Aquatic_Inside_D</f>
        <v>1.7999999999999999E-2</v>
      </c>
    </row>
    <row r="8" spans="2:14" ht="14.25" x14ac:dyDescent="0.2">
      <c r="B8" s="191" t="s">
        <v>246</v>
      </c>
      <c r="C8" s="191"/>
      <c r="D8" s="191"/>
      <c r="E8" s="191"/>
      <c r="F8" s="191"/>
      <c r="G8" s="134">
        <f>PNEC_Sediment_Inside_D</f>
        <v>1.37E-4</v>
      </c>
    </row>
    <row r="9" spans="2:14" ht="14.25" x14ac:dyDescent="0.2">
      <c r="B9" s="191" t="s">
        <v>247</v>
      </c>
      <c r="C9" s="191"/>
      <c r="D9" s="191"/>
      <c r="E9" s="191"/>
      <c r="F9" s="191"/>
      <c r="G9" s="134">
        <f>PNEC_Aquatic_Surrounding_D</f>
        <v>1.7999999999999999E-2</v>
      </c>
    </row>
    <row r="10" spans="2:14" ht="14.25" x14ac:dyDescent="0.2">
      <c r="B10" s="190" t="s">
        <v>270</v>
      </c>
      <c r="C10" s="191"/>
      <c r="D10" s="191"/>
      <c r="E10" s="191"/>
      <c r="F10" s="191"/>
      <c r="G10" s="134">
        <f>PNEC_Sediment_Surrounding_D</f>
        <v>1.37E-4</v>
      </c>
    </row>
    <row r="11" spans="2:14" ht="13.5" thickBot="1" x14ac:dyDescent="0.25"/>
    <row r="12" spans="2:14" ht="15.75" thickBot="1" x14ac:dyDescent="0.25">
      <c r="B12" s="192" t="s">
        <v>241</v>
      </c>
      <c r="C12" s="193"/>
      <c r="D12" s="193"/>
      <c r="E12" s="193"/>
      <c r="F12" s="193"/>
      <c r="G12" s="193"/>
      <c r="H12" s="193"/>
      <c r="I12" s="193"/>
      <c r="J12" s="193"/>
      <c r="K12" s="193"/>
      <c r="L12" s="193"/>
      <c r="M12" s="193"/>
    </row>
    <row r="13" spans="2:14" ht="99.75" x14ac:dyDescent="0.2">
      <c r="B13" s="18" t="s">
        <v>10</v>
      </c>
      <c r="C13" s="187" t="s">
        <v>11</v>
      </c>
      <c r="D13" s="187"/>
      <c r="E13" s="18" t="s">
        <v>12</v>
      </c>
      <c r="F13" s="16" t="s">
        <v>244</v>
      </c>
      <c r="G13" s="16" t="s">
        <v>334</v>
      </c>
      <c r="H13" s="16" t="s">
        <v>335</v>
      </c>
      <c r="I13" s="16" t="s">
        <v>336</v>
      </c>
      <c r="J13" s="16" t="s">
        <v>170</v>
      </c>
      <c r="K13" s="16" t="s">
        <v>337</v>
      </c>
      <c r="L13" s="16" t="s">
        <v>338</v>
      </c>
      <c r="M13" s="16" t="s">
        <v>339</v>
      </c>
    </row>
    <row r="14" spans="2:14" ht="14.25" x14ac:dyDescent="0.2">
      <c r="B14" s="95" t="s">
        <v>180</v>
      </c>
      <c r="C14" s="95" t="s">
        <v>239</v>
      </c>
      <c r="D14" s="95">
        <v>11</v>
      </c>
      <c r="E14" s="95" t="str">
        <f t="shared" ref="E14:E51" si="0">Compound_Name_D</f>
        <v>DIDT</v>
      </c>
      <c r="F14" s="96" t="e">
        <f>Baltic_Scenario_Calculations_D!K20</f>
        <v>#DIV/0!</v>
      </c>
      <c r="G14" s="96" t="e">
        <f>Baltic_Scenario_Calculations_D!L20</f>
        <v>#DIV/0!</v>
      </c>
      <c r="H14" s="96" t="e">
        <f>Baltic_Scenario_Calculations_D!M20</f>
        <v>#DIV/0!</v>
      </c>
      <c r="I14" s="96" t="e">
        <f>Baltic_Scenario_Calculations_D!N20</f>
        <v>#DIV/0!</v>
      </c>
      <c r="J14" s="96" t="e">
        <f>Baltic_Scenario_Calculations_D!S20</f>
        <v>#DIV/0!</v>
      </c>
      <c r="K14" s="96" t="e">
        <f>Baltic_Scenario_Calculations_D!T20</f>
        <v>#DIV/0!</v>
      </c>
      <c r="L14" s="96" t="e">
        <f>Baltic_Scenario_Calculations_D!U20</f>
        <v>#DIV/0!</v>
      </c>
      <c r="M14" s="96" t="e">
        <f>Baltic_Scenario_Calculations_D!V20</f>
        <v>#DIV/0!</v>
      </c>
    </row>
    <row r="15" spans="2:14" ht="14.25" x14ac:dyDescent="0.2">
      <c r="B15" s="95" t="s">
        <v>181</v>
      </c>
      <c r="C15" s="95" t="s">
        <v>238</v>
      </c>
      <c r="D15" s="95">
        <v>8</v>
      </c>
      <c r="E15" s="95" t="str">
        <f t="shared" si="0"/>
        <v>DIDT</v>
      </c>
      <c r="F15" s="96" t="e">
        <f>Baltic_Scenario_Calculations_D!K21</f>
        <v>#DIV/0!</v>
      </c>
      <c r="G15" s="96" t="e">
        <f>Baltic_Scenario_Calculations_D!L21</f>
        <v>#DIV/0!</v>
      </c>
      <c r="H15" s="96" t="e">
        <f>Baltic_Scenario_Calculations_D!M21</f>
        <v>#DIV/0!</v>
      </c>
      <c r="I15" s="96" t="e">
        <f>Baltic_Scenario_Calculations_D!N21</f>
        <v>#DIV/0!</v>
      </c>
      <c r="J15" s="96" t="e">
        <f>Baltic_Scenario_Calculations_D!S21</f>
        <v>#DIV/0!</v>
      </c>
      <c r="K15" s="96" t="e">
        <f>Baltic_Scenario_Calculations_D!T21</f>
        <v>#DIV/0!</v>
      </c>
      <c r="L15" s="96" t="e">
        <f>Baltic_Scenario_Calculations_D!U21</f>
        <v>#DIV/0!</v>
      </c>
      <c r="M15" s="96" t="e">
        <f>Baltic_Scenario_Calculations_D!V21</f>
        <v>#DIV/0!</v>
      </c>
    </row>
    <row r="16" spans="2:14" ht="14.25" x14ac:dyDescent="0.2">
      <c r="B16" s="95" t="s">
        <v>182</v>
      </c>
      <c r="C16" s="95" t="s">
        <v>238</v>
      </c>
      <c r="D16" s="95">
        <v>12</v>
      </c>
      <c r="E16" s="95" t="str">
        <f t="shared" si="0"/>
        <v>DIDT</v>
      </c>
      <c r="F16" s="96" t="e">
        <f>Baltic_Scenario_Calculations_D!K22</f>
        <v>#DIV/0!</v>
      </c>
      <c r="G16" s="96" t="e">
        <f>Baltic_Scenario_Calculations_D!L22</f>
        <v>#DIV/0!</v>
      </c>
      <c r="H16" s="96" t="e">
        <f>Baltic_Scenario_Calculations_D!M22</f>
        <v>#DIV/0!</v>
      </c>
      <c r="I16" s="96" t="e">
        <f>Baltic_Scenario_Calculations_D!N22</f>
        <v>#DIV/0!</v>
      </c>
      <c r="J16" s="96" t="e">
        <f>Baltic_Scenario_Calculations_D!S22</f>
        <v>#DIV/0!</v>
      </c>
      <c r="K16" s="96" t="e">
        <f>Baltic_Scenario_Calculations_D!T22</f>
        <v>#DIV/0!</v>
      </c>
      <c r="L16" s="96" t="e">
        <f>Baltic_Scenario_Calculations_D!U22</f>
        <v>#DIV/0!</v>
      </c>
      <c r="M16" s="96" t="e">
        <f>Baltic_Scenario_Calculations_D!V22</f>
        <v>#DIV/0!</v>
      </c>
    </row>
    <row r="17" spans="2:13" ht="14.25" x14ac:dyDescent="0.2">
      <c r="B17" s="95" t="s">
        <v>183</v>
      </c>
      <c r="C17" s="95" t="s">
        <v>238</v>
      </c>
      <c r="D17" s="95">
        <v>13</v>
      </c>
      <c r="E17" s="95" t="str">
        <f t="shared" si="0"/>
        <v>DIDT</v>
      </c>
      <c r="F17" s="96" t="e">
        <f>Baltic_Scenario_Calculations_D!K23</f>
        <v>#DIV/0!</v>
      </c>
      <c r="G17" s="96" t="e">
        <f>Baltic_Scenario_Calculations_D!L23</f>
        <v>#DIV/0!</v>
      </c>
      <c r="H17" s="96" t="e">
        <f>Baltic_Scenario_Calculations_D!M23</f>
        <v>#DIV/0!</v>
      </c>
      <c r="I17" s="96" t="e">
        <f>Baltic_Scenario_Calculations_D!N23</f>
        <v>#DIV/0!</v>
      </c>
      <c r="J17" s="96" t="e">
        <f>Baltic_Scenario_Calculations_D!S23</f>
        <v>#DIV/0!</v>
      </c>
      <c r="K17" s="96" t="e">
        <f>Baltic_Scenario_Calculations_D!T23</f>
        <v>#DIV/0!</v>
      </c>
      <c r="L17" s="96" t="e">
        <f>Baltic_Scenario_Calculations_D!U23</f>
        <v>#DIV/0!</v>
      </c>
      <c r="M17" s="96" t="e">
        <f>Baltic_Scenario_Calculations_D!V23</f>
        <v>#DIV/0!</v>
      </c>
    </row>
    <row r="18" spans="2:13" ht="14.25" x14ac:dyDescent="0.2">
      <c r="B18" s="95" t="s">
        <v>184</v>
      </c>
      <c r="C18" s="95" t="s">
        <v>238</v>
      </c>
      <c r="D18" s="95">
        <v>14</v>
      </c>
      <c r="E18" s="95" t="str">
        <f t="shared" si="0"/>
        <v>DIDT</v>
      </c>
      <c r="F18" s="96" t="e">
        <f>Baltic_Scenario_Calculations_D!K24</f>
        <v>#DIV/0!</v>
      </c>
      <c r="G18" s="96" t="e">
        <f>Baltic_Scenario_Calculations_D!L24</f>
        <v>#DIV/0!</v>
      </c>
      <c r="H18" s="96" t="e">
        <f>Baltic_Scenario_Calculations_D!M24</f>
        <v>#DIV/0!</v>
      </c>
      <c r="I18" s="96" t="e">
        <f>Baltic_Scenario_Calculations_D!N24</f>
        <v>#DIV/0!</v>
      </c>
      <c r="J18" s="96" t="e">
        <f>Baltic_Scenario_Calculations_D!S24</f>
        <v>#DIV/0!</v>
      </c>
      <c r="K18" s="96" t="e">
        <f>Baltic_Scenario_Calculations_D!T24</f>
        <v>#DIV/0!</v>
      </c>
      <c r="L18" s="96" t="e">
        <f>Baltic_Scenario_Calculations_D!U24</f>
        <v>#DIV/0!</v>
      </c>
      <c r="M18" s="96" t="e">
        <f>Baltic_Scenario_Calculations_D!V24</f>
        <v>#DIV/0!</v>
      </c>
    </row>
    <row r="19" spans="2:13" ht="14.25" x14ac:dyDescent="0.2">
      <c r="B19" s="95" t="s">
        <v>185</v>
      </c>
      <c r="C19" s="95" t="s">
        <v>238</v>
      </c>
      <c r="D19" s="95">
        <v>15</v>
      </c>
      <c r="E19" s="95" t="str">
        <f t="shared" si="0"/>
        <v>DIDT</v>
      </c>
      <c r="F19" s="96" t="e">
        <f>Baltic_Scenario_Calculations_D!K25</f>
        <v>#DIV/0!</v>
      </c>
      <c r="G19" s="96" t="e">
        <f>Baltic_Scenario_Calculations_D!L25</f>
        <v>#DIV/0!</v>
      </c>
      <c r="H19" s="96" t="e">
        <f>Baltic_Scenario_Calculations_D!M25</f>
        <v>#DIV/0!</v>
      </c>
      <c r="I19" s="96" t="e">
        <f>Baltic_Scenario_Calculations_D!N25</f>
        <v>#DIV/0!</v>
      </c>
      <c r="J19" s="96" t="e">
        <f>Baltic_Scenario_Calculations_D!S25</f>
        <v>#DIV/0!</v>
      </c>
      <c r="K19" s="96" t="e">
        <f>Baltic_Scenario_Calculations_D!T25</f>
        <v>#DIV/0!</v>
      </c>
      <c r="L19" s="96" t="e">
        <f>Baltic_Scenario_Calculations_D!U25</f>
        <v>#DIV/0!</v>
      </c>
      <c r="M19" s="96" t="e">
        <f>Baltic_Scenario_Calculations_D!V25</f>
        <v>#DIV/0!</v>
      </c>
    </row>
    <row r="20" spans="2:13" ht="14.25" x14ac:dyDescent="0.2">
      <c r="B20" s="95" t="s">
        <v>186</v>
      </c>
      <c r="C20" s="95" t="s">
        <v>238</v>
      </c>
      <c r="D20" s="95">
        <v>16</v>
      </c>
      <c r="E20" s="95" t="str">
        <f t="shared" si="0"/>
        <v>DIDT</v>
      </c>
      <c r="F20" s="96" t="e">
        <f>Baltic_Scenario_Calculations_D!K26</f>
        <v>#DIV/0!</v>
      </c>
      <c r="G20" s="96" t="e">
        <f>Baltic_Scenario_Calculations_D!L26</f>
        <v>#DIV/0!</v>
      </c>
      <c r="H20" s="96" t="e">
        <f>Baltic_Scenario_Calculations_D!M26</f>
        <v>#DIV/0!</v>
      </c>
      <c r="I20" s="96" t="e">
        <f>Baltic_Scenario_Calculations_D!N26</f>
        <v>#DIV/0!</v>
      </c>
      <c r="J20" s="96" t="e">
        <f>Baltic_Scenario_Calculations_D!S26</f>
        <v>#DIV/0!</v>
      </c>
      <c r="K20" s="96" t="e">
        <f>Baltic_Scenario_Calculations_D!T26</f>
        <v>#DIV/0!</v>
      </c>
      <c r="L20" s="96" t="e">
        <f>Baltic_Scenario_Calculations_D!U26</f>
        <v>#DIV/0!</v>
      </c>
      <c r="M20" s="96" t="e">
        <f>Baltic_Scenario_Calculations_D!V26</f>
        <v>#DIV/0!</v>
      </c>
    </row>
    <row r="21" spans="2:13" ht="14.25" x14ac:dyDescent="0.2">
      <c r="B21" s="95" t="s">
        <v>187</v>
      </c>
      <c r="C21" s="95" t="s">
        <v>249</v>
      </c>
      <c r="D21" s="95">
        <v>8</v>
      </c>
      <c r="E21" s="95" t="str">
        <f t="shared" si="0"/>
        <v>DIDT</v>
      </c>
      <c r="F21" s="96" t="e">
        <f>Baltic_Scenario_Calculations_D!K27</f>
        <v>#DIV/0!</v>
      </c>
      <c r="G21" s="96" t="e">
        <f>Baltic_Scenario_Calculations_D!L27</f>
        <v>#DIV/0!</v>
      </c>
      <c r="H21" s="96" t="e">
        <f>Baltic_Scenario_Calculations_D!M27</f>
        <v>#DIV/0!</v>
      </c>
      <c r="I21" s="96" t="e">
        <f>Baltic_Scenario_Calculations_D!N27</f>
        <v>#DIV/0!</v>
      </c>
      <c r="J21" s="96" t="e">
        <f>Baltic_Scenario_Calculations_D!S27</f>
        <v>#DIV/0!</v>
      </c>
      <c r="K21" s="96" t="e">
        <f>Baltic_Scenario_Calculations_D!T27</f>
        <v>#DIV/0!</v>
      </c>
      <c r="L21" s="96" t="e">
        <f>Baltic_Scenario_Calculations_D!U27</f>
        <v>#DIV/0!</v>
      </c>
      <c r="M21" s="96" t="e">
        <f>Baltic_Scenario_Calculations_D!V27</f>
        <v>#DIV/0!</v>
      </c>
    </row>
    <row r="22" spans="2:13" ht="14.25" x14ac:dyDescent="0.2">
      <c r="B22" s="95" t="s">
        <v>188</v>
      </c>
      <c r="C22" s="95" t="s">
        <v>249</v>
      </c>
      <c r="D22" s="95">
        <v>9</v>
      </c>
      <c r="E22" s="95" t="str">
        <f t="shared" si="0"/>
        <v>DIDT</v>
      </c>
      <c r="F22" s="96" t="e">
        <f>Baltic_Scenario_Calculations_D!K28</f>
        <v>#DIV/0!</v>
      </c>
      <c r="G22" s="96" t="e">
        <f>Baltic_Scenario_Calculations_D!L28</f>
        <v>#DIV/0!</v>
      </c>
      <c r="H22" s="96" t="e">
        <f>Baltic_Scenario_Calculations_D!M28</f>
        <v>#DIV/0!</v>
      </c>
      <c r="I22" s="96" t="e">
        <f>Baltic_Scenario_Calculations_D!N28</f>
        <v>#DIV/0!</v>
      </c>
      <c r="J22" s="96" t="e">
        <f>Baltic_Scenario_Calculations_D!S28</f>
        <v>#DIV/0!</v>
      </c>
      <c r="K22" s="96" t="e">
        <f>Baltic_Scenario_Calculations_D!T28</f>
        <v>#DIV/0!</v>
      </c>
      <c r="L22" s="96" t="e">
        <f>Baltic_Scenario_Calculations_D!U28</f>
        <v>#DIV/0!</v>
      </c>
      <c r="M22" s="96" t="e">
        <f>Baltic_Scenario_Calculations_D!V28</f>
        <v>#DIV/0!</v>
      </c>
    </row>
    <row r="23" spans="2:13" ht="14.25" x14ac:dyDescent="0.2">
      <c r="B23" s="95" t="s">
        <v>189</v>
      </c>
      <c r="C23" s="95" t="s">
        <v>250</v>
      </c>
      <c r="D23" s="95">
        <v>1</v>
      </c>
      <c r="E23" s="95" t="str">
        <f t="shared" si="0"/>
        <v>DIDT</v>
      </c>
      <c r="F23" s="96" t="e">
        <f>Baltic_Scenario_Calculations_D!K29</f>
        <v>#DIV/0!</v>
      </c>
      <c r="G23" s="96" t="e">
        <f>Baltic_Scenario_Calculations_D!L29</f>
        <v>#DIV/0!</v>
      </c>
      <c r="H23" s="96" t="e">
        <f>Baltic_Scenario_Calculations_D!M29</f>
        <v>#DIV/0!</v>
      </c>
      <c r="I23" s="96" t="e">
        <f>Baltic_Scenario_Calculations_D!N29</f>
        <v>#DIV/0!</v>
      </c>
      <c r="J23" s="96" t="e">
        <f>Baltic_Scenario_Calculations_D!S29</f>
        <v>#DIV/0!</v>
      </c>
      <c r="K23" s="96" t="e">
        <f>Baltic_Scenario_Calculations_D!T29</f>
        <v>#DIV/0!</v>
      </c>
      <c r="L23" s="96" t="e">
        <f>Baltic_Scenario_Calculations_D!U29</f>
        <v>#DIV/0!</v>
      </c>
      <c r="M23" s="96" t="e">
        <f>Baltic_Scenario_Calculations_D!V29</f>
        <v>#DIV/0!</v>
      </c>
    </row>
    <row r="24" spans="2:13" ht="14.25" x14ac:dyDescent="0.2">
      <c r="B24" s="95" t="s">
        <v>190</v>
      </c>
      <c r="C24" s="95" t="s">
        <v>251</v>
      </c>
      <c r="D24" s="95">
        <v>2</v>
      </c>
      <c r="E24" s="95" t="str">
        <f t="shared" si="0"/>
        <v>DIDT</v>
      </c>
      <c r="F24" s="96" t="e">
        <f>Baltic_Scenario_Calculations_D!K30</f>
        <v>#DIV/0!</v>
      </c>
      <c r="G24" s="96" t="e">
        <f>Baltic_Scenario_Calculations_D!L30</f>
        <v>#DIV/0!</v>
      </c>
      <c r="H24" s="96" t="e">
        <f>Baltic_Scenario_Calculations_D!M30</f>
        <v>#DIV/0!</v>
      </c>
      <c r="I24" s="96" t="e">
        <f>Baltic_Scenario_Calculations_D!N30</f>
        <v>#DIV/0!</v>
      </c>
      <c r="J24" s="96" t="e">
        <f>Baltic_Scenario_Calculations_D!S30</f>
        <v>#DIV/0!</v>
      </c>
      <c r="K24" s="96" t="e">
        <f>Baltic_Scenario_Calculations_D!T30</f>
        <v>#DIV/0!</v>
      </c>
      <c r="L24" s="96" t="e">
        <f>Baltic_Scenario_Calculations_D!U30</f>
        <v>#DIV/0!</v>
      </c>
      <c r="M24" s="96" t="e">
        <f>Baltic_Scenario_Calculations_D!V30</f>
        <v>#DIV/0!</v>
      </c>
    </row>
    <row r="25" spans="2:13" ht="14.25" x14ac:dyDescent="0.2">
      <c r="B25" s="95" t="s">
        <v>191</v>
      </c>
      <c r="C25" s="95" t="s">
        <v>252</v>
      </c>
      <c r="D25" s="95">
        <v>7</v>
      </c>
      <c r="E25" s="95" t="str">
        <f t="shared" si="0"/>
        <v>DIDT</v>
      </c>
      <c r="F25" s="96" t="e">
        <f>Baltic_Scenario_Calculations_D!K31</f>
        <v>#DIV/0!</v>
      </c>
      <c r="G25" s="96" t="e">
        <f>Baltic_Scenario_Calculations_D!L31</f>
        <v>#DIV/0!</v>
      </c>
      <c r="H25" s="96" t="e">
        <f>Baltic_Scenario_Calculations_D!M31</f>
        <v>#DIV/0!</v>
      </c>
      <c r="I25" s="96" t="e">
        <f>Baltic_Scenario_Calculations_D!N31</f>
        <v>#DIV/0!</v>
      </c>
      <c r="J25" s="96" t="e">
        <f>Baltic_Scenario_Calculations_D!S31</f>
        <v>#DIV/0!</v>
      </c>
      <c r="K25" s="96" t="e">
        <f>Baltic_Scenario_Calculations_D!T31</f>
        <v>#DIV/0!</v>
      </c>
      <c r="L25" s="96" t="e">
        <f>Baltic_Scenario_Calculations_D!U31</f>
        <v>#DIV/0!</v>
      </c>
      <c r="M25" s="96" t="e">
        <f>Baltic_Scenario_Calculations_D!V31</f>
        <v>#DIV/0!</v>
      </c>
    </row>
    <row r="26" spans="2:13" ht="14.25" x14ac:dyDescent="0.2">
      <c r="B26" s="95" t="s">
        <v>192</v>
      </c>
      <c r="C26" s="95" t="s">
        <v>252</v>
      </c>
      <c r="D26" s="95">
        <v>2</v>
      </c>
      <c r="E26" s="95" t="str">
        <f t="shared" si="0"/>
        <v>DIDT</v>
      </c>
      <c r="F26" s="96" t="e">
        <f>Baltic_Scenario_Calculations_D!K32</f>
        <v>#DIV/0!</v>
      </c>
      <c r="G26" s="96" t="e">
        <f>Baltic_Scenario_Calculations_D!L32</f>
        <v>#DIV/0!</v>
      </c>
      <c r="H26" s="96" t="e">
        <f>Baltic_Scenario_Calculations_D!M32</f>
        <v>#DIV/0!</v>
      </c>
      <c r="I26" s="96" t="e">
        <f>Baltic_Scenario_Calculations_D!N32</f>
        <v>#DIV/0!</v>
      </c>
      <c r="J26" s="96" t="e">
        <f>Baltic_Scenario_Calculations_D!S32</f>
        <v>#DIV/0!</v>
      </c>
      <c r="K26" s="96" t="e">
        <f>Baltic_Scenario_Calculations_D!T32</f>
        <v>#DIV/0!</v>
      </c>
      <c r="L26" s="96" t="e">
        <f>Baltic_Scenario_Calculations_D!U32</f>
        <v>#DIV/0!</v>
      </c>
      <c r="M26" s="96" t="e">
        <f>Baltic_Scenario_Calculations_D!V32</f>
        <v>#DIV/0!</v>
      </c>
    </row>
    <row r="27" spans="2:13" ht="14.25" x14ac:dyDescent="0.2">
      <c r="B27" s="95" t="s">
        <v>193</v>
      </c>
      <c r="C27" s="95" t="s">
        <v>252</v>
      </c>
      <c r="D27" s="95">
        <v>3</v>
      </c>
      <c r="E27" s="95" t="str">
        <f t="shared" si="0"/>
        <v>DIDT</v>
      </c>
      <c r="F27" s="96" t="e">
        <f>Baltic_Scenario_Calculations_D!K33</f>
        <v>#DIV/0!</v>
      </c>
      <c r="G27" s="96" t="e">
        <f>Baltic_Scenario_Calculations_D!L33</f>
        <v>#DIV/0!</v>
      </c>
      <c r="H27" s="96" t="e">
        <f>Baltic_Scenario_Calculations_D!M33</f>
        <v>#DIV/0!</v>
      </c>
      <c r="I27" s="96" t="e">
        <f>Baltic_Scenario_Calculations_D!N33</f>
        <v>#DIV/0!</v>
      </c>
      <c r="J27" s="96" t="e">
        <f>Baltic_Scenario_Calculations_D!S33</f>
        <v>#DIV/0!</v>
      </c>
      <c r="K27" s="96" t="e">
        <f>Baltic_Scenario_Calculations_D!T33</f>
        <v>#DIV/0!</v>
      </c>
      <c r="L27" s="96" t="e">
        <f>Baltic_Scenario_Calculations_D!U33</f>
        <v>#DIV/0!</v>
      </c>
      <c r="M27" s="96" t="e">
        <f>Baltic_Scenario_Calculations_D!V33</f>
        <v>#DIV/0!</v>
      </c>
    </row>
    <row r="28" spans="2:13" ht="14.25" x14ac:dyDescent="0.2">
      <c r="B28" s="95" t="s">
        <v>194</v>
      </c>
      <c r="C28" s="95" t="s">
        <v>252</v>
      </c>
      <c r="D28" s="95">
        <v>5</v>
      </c>
      <c r="E28" s="95" t="str">
        <f t="shared" si="0"/>
        <v>DIDT</v>
      </c>
      <c r="F28" s="96" t="e">
        <f>Baltic_Scenario_Calculations_D!K34</f>
        <v>#DIV/0!</v>
      </c>
      <c r="G28" s="96" t="e">
        <f>Baltic_Scenario_Calculations_D!L34</f>
        <v>#DIV/0!</v>
      </c>
      <c r="H28" s="96" t="e">
        <f>Baltic_Scenario_Calculations_D!M34</f>
        <v>#DIV/0!</v>
      </c>
      <c r="I28" s="96" t="e">
        <f>Baltic_Scenario_Calculations_D!N34</f>
        <v>#DIV/0!</v>
      </c>
      <c r="J28" s="96" t="e">
        <f>Baltic_Scenario_Calculations_D!S34</f>
        <v>#DIV/0!</v>
      </c>
      <c r="K28" s="96" t="e">
        <f>Baltic_Scenario_Calculations_D!T34</f>
        <v>#DIV/0!</v>
      </c>
      <c r="L28" s="96" t="e">
        <f>Baltic_Scenario_Calculations_D!U34</f>
        <v>#DIV/0!</v>
      </c>
      <c r="M28" s="96" t="e">
        <f>Baltic_Scenario_Calculations_D!V34</f>
        <v>#DIV/0!</v>
      </c>
    </row>
    <row r="29" spans="2:13" ht="14.25" x14ac:dyDescent="0.2">
      <c r="B29" s="95" t="s">
        <v>195</v>
      </c>
      <c r="C29" s="95" t="s">
        <v>253</v>
      </c>
      <c r="D29" s="95">
        <v>10</v>
      </c>
      <c r="E29" s="95" t="str">
        <f t="shared" si="0"/>
        <v>DIDT</v>
      </c>
      <c r="F29" s="96" t="e">
        <f>Baltic_Scenario_Calculations_D!K35</f>
        <v>#DIV/0!</v>
      </c>
      <c r="G29" s="96" t="e">
        <f>Baltic_Scenario_Calculations_D!L35</f>
        <v>#DIV/0!</v>
      </c>
      <c r="H29" s="96" t="e">
        <f>Baltic_Scenario_Calculations_D!M35</f>
        <v>#DIV/0!</v>
      </c>
      <c r="I29" s="96" t="e">
        <f>Baltic_Scenario_Calculations_D!N35</f>
        <v>#DIV/0!</v>
      </c>
      <c r="J29" s="96" t="e">
        <f>Baltic_Scenario_Calculations_D!S35</f>
        <v>#DIV/0!</v>
      </c>
      <c r="K29" s="96" t="e">
        <f>Baltic_Scenario_Calculations_D!T35</f>
        <v>#DIV/0!</v>
      </c>
      <c r="L29" s="96" t="e">
        <f>Baltic_Scenario_Calculations_D!U35</f>
        <v>#DIV/0!</v>
      </c>
      <c r="M29" s="96" t="e">
        <f>Baltic_Scenario_Calculations_D!V35</f>
        <v>#DIV/0!</v>
      </c>
    </row>
    <row r="30" spans="2:13" ht="14.25" x14ac:dyDescent="0.2">
      <c r="B30" s="95" t="s">
        <v>196</v>
      </c>
      <c r="C30" s="95" t="s">
        <v>253</v>
      </c>
      <c r="D30" s="95">
        <v>2</v>
      </c>
      <c r="E30" s="95" t="str">
        <f t="shared" si="0"/>
        <v>DIDT</v>
      </c>
      <c r="F30" s="96" t="e">
        <f>Baltic_Scenario_Calculations_D!K36</f>
        <v>#DIV/0!</v>
      </c>
      <c r="G30" s="96" t="e">
        <f>Baltic_Scenario_Calculations_D!L36</f>
        <v>#DIV/0!</v>
      </c>
      <c r="H30" s="96" t="e">
        <f>Baltic_Scenario_Calculations_D!M36</f>
        <v>#DIV/0!</v>
      </c>
      <c r="I30" s="96" t="e">
        <f>Baltic_Scenario_Calculations_D!N36</f>
        <v>#DIV/0!</v>
      </c>
      <c r="J30" s="96" t="e">
        <f>Baltic_Scenario_Calculations_D!S36</f>
        <v>#DIV/0!</v>
      </c>
      <c r="K30" s="96" t="e">
        <f>Baltic_Scenario_Calculations_D!T36</f>
        <v>#DIV/0!</v>
      </c>
      <c r="L30" s="96" t="e">
        <f>Baltic_Scenario_Calculations_D!U36</f>
        <v>#DIV/0!</v>
      </c>
      <c r="M30" s="96" t="e">
        <f>Baltic_Scenario_Calculations_D!V36</f>
        <v>#DIV/0!</v>
      </c>
    </row>
    <row r="31" spans="2:13" ht="14.25" x14ac:dyDescent="0.2">
      <c r="B31" s="95" t="s">
        <v>197</v>
      </c>
      <c r="C31" s="95" t="s">
        <v>253</v>
      </c>
      <c r="D31" s="95">
        <v>5</v>
      </c>
      <c r="E31" s="95" t="str">
        <f t="shared" si="0"/>
        <v>DIDT</v>
      </c>
      <c r="F31" s="96" t="e">
        <f>Baltic_Scenario_Calculations_D!K37</f>
        <v>#DIV/0!</v>
      </c>
      <c r="G31" s="96" t="e">
        <f>Baltic_Scenario_Calculations_D!L37</f>
        <v>#DIV/0!</v>
      </c>
      <c r="H31" s="96" t="e">
        <f>Baltic_Scenario_Calculations_D!M37</f>
        <v>#DIV/0!</v>
      </c>
      <c r="I31" s="96" t="e">
        <f>Baltic_Scenario_Calculations_D!N37</f>
        <v>#DIV/0!</v>
      </c>
      <c r="J31" s="96" t="e">
        <f>Baltic_Scenario_Calculations_D!S37</f>
        <v>#DIV/0!</v>
      </c>
      <c r="K31" s="96" t="e">
        <f>Baltic_Scenario_Calculations_D!T37</f>
        <v>#DIV/0!</v>
      </c>
      <c r="L31" s="96" t="e">
        <f>Baltic_Scenario_Calculations_D!U37</f>
        <v>#DIV/0!</v>
      </c>
      <c r="M31" s="96" t="e">
        <f>Baltic_Scenario_Calculations_D!V37</f>
        <v>#DIV/0!</v>
      </c>
    </row>
    <row r="32" spans="2:13" ht="14.25" x14ac:dyDescent="0.2">
      <c r="B32" s="95" t="s">
        <v>198</v>
      </c>
      <c r="C32" s="95" t="s">
        <v>249</v>
      </c>
      <c r="D32" s="95">
        <v>1</v>
      </c>
      <c r="E32" s="95" t="str">
        <f t="shared" si="0"/>
        <v>DIDT</v>
      </c>
      <c r="F32" s="96" t="e">
        <f>Baltic_Scenario_Calculations_D!K38</f>
        <v>#DIV/0!</v>
      </c>
      <c r="G32" s="96" t="e">
        <f>Baltic_Scenario_Calculations_D!L38</f>
        <v>#DIV/0!</v>
      </c>
      <c r="H32" s="96" t="e">
        <f>Baltic_Scenario_Calculations_D!M38</f>
        <v>#DIV/0!</v>
      </c>
      <c r="I32" s="96" t="e">
        <f>Baltic_Scenario_Calculations_D!N38</f>
        <v>#DIV/0!</v>
      </c>
      <c r="J32" s="96" t="e">
        <f>Baltic_Scenario_Calculations_D!S38</f>
        <v>#DIV/0!</v>
      </c>
      <c r="K32" s="96" t="e">
        <f>Baltic_Scenario_Calculations_D!T38</f>
        <v>#DIV/0!</v>
      </c>
      <c r="L32" s="96" t="e">
        <f>Baltic_Scenario_Calculations_D!U38</f>
        <v>#DIV/0!</v>
      </c>
      <c r="M32" s="96" t="e">
        <f>Baltic_Scenario_Calculations_D!V38</f>
        <v>#DIV/0!</v>
      </c>
    </row>
    <row r="33" spans="2:13" ht="14.25" x14ac:dyDescent="0.2">
      <c r="B33" s="95" t="s">
        <v>199</v>
      </c>
      <c r="C33" s="95" t="s">
        <v>249</v>
      </c>
      <c r="D33" s="95">
        <v>10</v>
      </c>
      <c r="E33" s="95" t="str">
        <f t="shared" si="0"/>
        <v>DIDT</v>
      </c>
      <c r="F33" s="96" t="e">
        <f>Baltic_Scenario_Calculations_D!K39</f>
        <v>#DIV/0!</v>
      </c>
      <c r="G33" s="96" t="e">
        <f>Baltic_Scenario_Calculations_D!L39</f>
        <v>#DIV/0!</v>
      </c>
      <c r="H33" s="96" t="e">
        <f>Baltic_Scenario_Calculations_D!M39</f>
        <v>#DIV/0!</v>
      </c>
      <c r="I33" s="96" t="e">
        <f>Baltic_Scenario_Calculations_D!N39</f>
        <v>#DIV/0!</v>
      </c>
      <c r="J33" s="96" t="e">
        <f>Baltic_Scenario_Calculations_D!S39</f>
        <v>#DIV/0!</v>
      </c>
      <c r="K33" s="96" t="e">
        <f>Baltic_Scenario_Calculations_D!T39</f>
        <v>#DIV/0!</v>
      </c>
      <c r="L33" s="96" t="e">
        <f>Baltic_Scenario_Calculations_D!U39</f>
        <v>#DIV/0!</v>
      </c>
      <c r="M33" s="96" t="e">
        <f>Baltic_Scenario_Calculations_D!V39</f>
        <v>#DIV/0!</v>
      </c>
    </row>
    <row r="34" spans="2:13" ht="14.25" x14ac:dyDescent="0.2">
      <c r="B34" s="95" t="s">
        <v>200</v>
      </c>
      <c r="C34" s="95" t="s">
        <v>249</v>
      </c>
      <c r="D34" s="95">
        <v>6</v>
      </c>
      <c r="E34" s="95" t="str">
        <f t="shared" si="0"/>
        <v>DIDT</v>
      </c>
      <c r="F34" s="96" t="e">
        <f>Baltic_Scenario_Calculations_D!K40</f>
        <v>#DIV/0!</v>
      </c>
      <c r="G34" s="96" t="e">
        <f>Baltic_Scenario_Calculations_D!L40</f>
        <v>#DIV/0!</v>
      </c>
      <c r="H34" s="96" t="e">
        <f>Baltic_Scenario_Calculations_D!M40</f>
        <v>#DIV/0!</v>
      </c>
      <c r="I34" s="96" t="e">
        <f>Baltic_Scenario_Calculations_D!N40</f>
        <v>#DIV/0!</v>
      </c>
      <c r="J34" s="96" t="e">
        <f>Baltic_Scenario_Calculations_D!S40</f>
        <v>#DIV/0!</v>
      </c>
      <c r="K34" s="96" t="e">
        <f>Baltic_Scenario_Calculations_D!T40</f>
        <v>#DIV/0!</v>
      </c>
      <c r="L34" s="96" t="e">
        <f>Baltic_Scenario_Calculations_D!U40</f>
        <v>#DIV/0!</v>
      </c>
      <c r="M34" s="96" t="e">
        <f>Baltic_Scenario_Calculations_D!V40</f>
        <v>#DIV/0!</v>
      </c>
    </row>
    <row r="35" spans="2:13" ht="14.25" x14ac:dyDescent="0.2">
      <c r="B35" s="95" t="s">
        <v>201</v>
      </c>
      <c r="C35" s="95" t="s">
        <v>249</v>
      </c>
      <c r="D35" s="95">
        <v>7</v>
      </c>
      <c r="E35" s="95" t="str">
        <f t="shared" si="0"/>
        <v>DIDT</v>
      </c>
      <c r="F35" s="96" t="e">
        <f>Baltic_Scenario_Calculations_D!K41</f>
        <v>#DIV/0!</v>
      </c>
      <c r="G35" s="96" t="e">
        <f>Baltic_Scenario_Calculations_D!L41</f>
        <v>#DIV/0!</v>
      </c>
      <c r="H35" s="96" t="e">
        <f>Baltic_Scenario_Calculations_D!M41</f>
        <v>#DIV/0!</v>
      </c>
      <c r="I35" s="96" t="e">
        <f>Baltic_Scenario_Calculations_D!N41</f>
        <v>#DIV/0!</v>
      </c>
      <c r="J35" s="96" t="e">
        <f>Baltic_Scenario_Calculations_D!S41</f>
        <v>#DIV/0!</v>
      </c>
      <c r="K35" s="96" t="e">
        <f>Baltic_Scenario_Calculations_D!T41</f>
        <v>#DIV/0!</v>
      </c>
      <c r="L35" s="96" t="e">
        <f>Baltic_Scenario_Calculations_D!U41</f>
        <v>#DIV/0!</v>
      </c>
      <c r="M35" s="96" t="e">
        <f>Baltic_Scenario_Calculations_D!V41</f>
        <v>#DIV/0!</v>
      </c>
    </row>
    <row r="36" spans="2:13" ht="14.25" x14ac:dyDescent="0.2">
      <c r="B36" s="95" t="s">
        <v>202</v>
      </c>
      <c r="C36" s="95" t="s">
        <v>253</v>
      </c>
      <c r="D36" s="95">
        <v>1</v>
      </c>
      <c r="E36" s="95" t="str">
        <f t="shared" si="0"/>
        <v>DIDT</v>
      </c>
      <c r="F36" s="96" t="e">
        <f>Baltic_Scenario_Calculations_D!K42</f>
        <v>#DIV/0!</v>
      </c>
      <c r="G36" s="96" t="e">
        <f>Baltic_Scenario_Calculations_D!L42</f>
        <v>#DIV/0!</v>
      </c>
      <c r="H36" s="96" t="e">
        <f>Baltic_Scenario_Calculations_D!M42</f>
        <v>#DIV/0!</v>
      </c>
      <c r="I36" s="96" t="e">
        <f>Baltic_Scenario_Calculations_D!N42</f>
        <v>#DIV/0!</v>
      </c>
      <c r="J36" s="96" t="e">
        <f>Baltic_Scenario_Calculations_D!S42</f>
        <v>#DIV/0!</v>
      </c>
      <c r="K36" s="96" t="e">
        <f>Baltic_Scenario_Calculations_D!T42</f>
        <v>#DIV/0!</v>
      </c>
      <c r="L36" s="96" t="e">
        <f>Baltic_Scenario_Calculations_D!U42</f>
        <v>#DIV/0!</v>
      </c>
      <c r="M36" s="96" t="e">
        <f>Baltic_Scenario_Calculations_D!V42</f>
        <v>#DIV/0!</v>
      </c>
    </row>
    <row r="37" spans="2:13" ht="14.25" x14ac:dyDescent="0.2">
      <c r="B37" s="95" t="s">
        <v>203</v>
      </c>
      <c r="C37" s="95" t="s">
        <v>253</v>
      </c>
      <c r="D37" s="95">
        <v>3</v>
      </c>
      <c r="E37" s="95" t="str">
        <f t="shared" si="0"/>
        <v>DIDT</v>
      </c>
      <c r="F37" s="96" t="e">
        <f>Baltic_Scenario_Calculations_D!K43</f>
        <v>#DIV/0!</v>
      </c>
      <c r="G37" s="96" t="e">
        <f>Baltic_Scenario_Calculations_D!L43</f>
        <v>#DIV/0!</v>
      </c>
      <c r="H37" s="96" t="e">
        <f>Baltic_Scenario_Calculations_D!M43</f>
        <v>#DIV/0!</v>
      </c>
      <c r="I37" s="96" t="e">
        <f>Baltic_Scenario_Calculations_D!N43</f>
        <v>#DIV/0!</v>
      </c>
      <c r="J37" s="96" t="e">
        <f>Baltic_Scenario_Calculations_D!S43</f>
        <v>#DIV/0!</v>
      </c>
      <c r="K37" s="96" t="e">
        <f>Baltic_Scenario_Calculations_D!T43</f>
        <v>#DIV/0!</v>
      </c>
      <c r="L37" s="96" t="e">
        <f>Baltic_Scenario_Calculations_D!U43</f>
        <v>#DIV/0!</v>
      </c>
      <c r="M37" s="96" t="e">
        <f>Baltic_Scenario_Calculations_D!V43</f>
        <v>#DIV/0!</v>
      </c>
    </row>
    <row r="38" spans="2:13" ht="14.25" x14ac:dyDescent="0.2">
      <c r="B38" s="95" t="s">
        <v>204</v>
      </c>
      <c r="C38" s="95" t="s">
        <v>253</v>
      </c>
      <c r="D38" s="95">
        <v>4</v>
      </c>
      <c r="E38" s="95" t="str">
        <f t="shared" si="0"/>
        <v>DIDT</v>
      </c>
      <c r="F38" s="96" t="e">
        <f>Baltic_Scenario_Calculations_D!K44</f>
        <v>#DIV/0!</v>
      </c>
      <c r="G38" s="96" t="e">
        <f>Baltic_Scenario_Calculations_D!L44</f>
        <v>#DIV/0!</v>
      </c>
      <c r="H38" s="96" t="e">
        <f>Baltic_Scenario_Calculations_D!M44</f>
        <v>#DIV/0!</v>
      </c>
      <c r="I38" s="96" t="e">
        <f>Baltic_Scenario_Calculations_D!N44</f>
        <v>#DIV/0!</v>
      </c>
      <c r="J38" s="96" t="e">
        <f>Baltic_Scenario_Calculations_D!S44</f>
        <v>#DIV/0!</v>
      </c>
      <c r="K38" s="96" t="e">
        <f>Baltic_Scenario_Calculations_D!T44</f>
        <v>#DIV/0!</v>
      </c>
      <c r="L38" s="96" t="e">
        <f>Baltic_Scenario_Calculations_D!U44</f>
        <v>#DIV/0!</v>
      </c>
      <c r="M38" s="96" t="e">
        <f>Baltic_Scenario_Calculations_D!V44</f>
        <v>#DIV/0!</v>
      </c>
    </row>
    <row r="39" spans="2:13" ht="14.25" x14ac:dyDescent="0.2">
      <c r="B39" s="95" t="s">
        <v>205</v>
      </c>
      <c r="C39" s="95" t="s">
        <v>253</v>
      </c>
      <c r="D39" s="95">
        <v>7</v>
      </c>
      <c r="E39" s="95" t="str">
        <f t="shared" si="0"/>
        <v>DIDT</v>
      </c>
      <c r="F39" s="96" t="e">
        <f>Baltic_Scenario_Calculations_D!K45</f>
        <v>#DIV/0!</v>
      </c>
      <c r="G39" s="96" t="e">
        <f>Baltic_Scenario_Calculations_D!L45</f>
        <v>#DIV/0!</v>
      </c>
      <c r="H39" s="96" t="e">
        <f>Baltic_Scenario_Calculations_D!M45</f>
        <v>#DIV/0!</v>
      </c>
      <c r="I39" s="96" t="e">
        <f>Baltic_Scenario_Calculations_D!N45</f>
        <v>#DIV/0!</v>
      </c>
      <c r="J39" s="96" t="e">
        <f>Baltic_Scenario_Calculations_D!S45</f>
        <v>#DIV/0!</v>
      </c>
      <c r="K39" s="96" t="e">
        <f>Baltic_Scenario_Calculations_D!T45</f>
        <v>#DIV/0!</v>
      </c>
      <c r="L39" s="96" t="e">
        <f>Baltic_Scenario_Calculations_D!U45</f>
        <v>#DIV/0!</v>
      </c>
      <c r="M39" s="96" t="e">
        <f>Baltic_Scenario_Calculations_D!V45</f>
        <v>#DIV/0!</v>
      </c>
    </row>
    <row r="40" spans="2:13" ht="14.25" x14ac:dyDescent="0.2">
      <c r="B40" s="95" t="s">
        <v>206</v>
      </c>
      <c r="C40" s="95" t="s">
        <v>253</v>
      </c>
      <c r="D40" s="95">
        <v>8</v>
      </c>
      <c r="E40" s="95" t="str">
        <f t="shared" si="0"/>
        <v>DIDT</v>
      </c>
      <c r="F40" s="96" t="e">
        <f>Baltic_Scenario_Calculations_D!K46</f>
        <v>#DIV/0!</v>
      </c>
      <c r="G40" s="96" t="e">
        <f>Baltic_Scenario_Calculations_D!L46</f>
        <v>#DIV/0!</v>
      </c>
      <c r="H40" s="96" t="e">
        <f>Baltic_Scenario_Calculations_D!M46</f>
        <v>#DIV/0!</v>
      </c>
      <c r="I40" s="96" t="e">
        <f>Baltic_Scenario_Calculations_D!N46</f>
        <v>#DIV/0!</v>
      </c>
      <c r="J40" s="96" t="e">
        <f>Baltic_Scenario_Calculations_D!S46</f>
        <v>#DIV/0!</v>
      </c>
      <c r="K40" s="96" t="e">
        <f>Baltic_Scenario_Calculations_D!T46</f>
        <v>#DIV/0!</v>
      </c>
      <c r="L40" s="96" t="e">
        <f>Baltic_Scenario_Calculations_D!U46</f>
        <v>#DIV/0!</v>
      </c>
      <c r="M40" s="96" t="e">
        <f>Baltic_Scenario_Calculations_D!V46</f>
        <v>#DIV/0!</v>
      </c>
    </row>
    <row r="41" spans="2:13" ht="14.25" x14ac:dyDescent="0.2">
      <c r="B41" s="95" t="s">
        <v>207</v>
      </c>
      <c r="C41" s="95" t="s">
        <v>253</v>
      </c>
      <c r="D41" s="95">
        <v>9</v>
      </c>
      <c r="E41" s="95" t="str">
        <f t="shared" si="0"/>
        <v>DIDT</v>
      </c>
      <c r="F41" s="96" t="e">
        <f>Baltic_Scenario_Calculations_D!K47</f>
        <v>#DIV/0!</v>
      </c>
      <c r="G41" s="96" t="e">
        <f>Baltic_Scenario_Calculations_D!L47</f>
        <v>#DIV/0!</v>
      </c>
      <c r="H41" s="96" t="e">
        <f>Baltic_Scenario_Calculations_D!M47</f>
        <v>#DIV/0!</v>
      </c>
      <c r="I41" s="96" t="e">
        <f>Baltic_Scenario_Calculations_D!N47</f>
        <v>#DIV/0!</v>
      </c>
      <c r="J41" s="96" t="e">
        <f>Baltic_Scenario_Calculations_D!S47</f>
        <v>#DIV/0!</v>
      </c>
      <c r="K41" s="96" t="e">
        <f>Baltic_Scenario_Calculations_D!T47</f>
        <v>#DIV/0!</v>
      </c>
      <c r="L41" s="96" t="e">
        <f>Baltic_Scenario_Calculations_D!U47</f>
        <v>#DIV/0!</v>
      </c>
      <c r="M41" s="96" t="e">
        <f>Baltic_Scenario_Calculations_D!V47</f>
        <v>#DIV/0!</v>
      </c>
    </row>
    <row r="42" spans="2:13" ht="14.25" x14ac:dyDescent="0.2">
      <c r="B42" s="95" t="s">
        <v>208</v>
      </c>
      <c r="C42" s="95" t="s">
        <v>239</v>
      </c>
      <c r="D42" s="95">
        <v>10</v>
      </c>
      <c r="E42" s="95" t="str">
        <f t="shared" si="0"/>
        <v>DIDT</v>
      </c>
      <c r="F42" s="96" t="e">
        <f>Baltic_Scenario_Calculations_D!K48</f>
        <v>#DIV/0!</v>
      </c>
      <c r="G42" s="96" t="e">
        <f>Baltic_Scenario_Calculations_D!L48</f>
        <v>#DIV/0!</v>
      </c>
      <c r="H42" s="96" t="e">
        <f>Baltic_Scenario_Calculations_D!M48</f>
        <v>#DIV/0!</v>
      </c>
      <c r="I42" s="96" t="e">
        <f>Baltic_Scenario_Calculations_D!N48</f>
        <v>#DIV/0!</v>
      </c>
      <c r="J42" s="96" t="e">
        <f>Baltic_Scenario_Calculations_D!S48</f>
        <v>#DIV/0!</v>
      </c>
      <c r="K42" s="96" t="e">
        <f>Baltic_Scenario_Calculations_D!T48</f>
        <v>#DIV/0!</v>
      </c>
      <c r="L42" s="96" t="e">
        <f>Baltic_Scenario_Calculations_D!U48</f>
        <v>#DIV/0!</v>
      </c>
      <c r="M42" s="96" t="e">
        <f>Baltic_Scenario_Calculations_D!V48</f>
        <v>#DIV/0!</v>
      </c>
    </row>
    <row r="43" spans="2:13" ht="14.25" x14ac:dyDescent="0.2">
      <c r="B43" s="95" t="s">
        <v>209</v>
      </c>
      <c r="C43" s="95" t="s">
        <v>239</v>
      </c>
      <c r="D43" s="95">
        <v>12</v>
      </c>
      <c r="E43" s="95" t="str">
        <f t="shared" si="0"/>
        <v>DIDT</v>
      </c>
      <c r="F43" s="96" t="e">
        <f>Baltic_Scenario_Calculations_D!K49</f>
        <v>#DIV/0!</v>
      </c>
      <c r="G43" s="96" t="e">
        <f>Baltic_Scenario_Calculations_D!L49</f>
        <v>#DIV/0!</v>
      </c>
      <c r="H43" s="96" t="e">
        <f>Baltic_Scenario_Calculations_D!M49</f>
        <v>#DIV/0!</v>
      </c>
      <c r="I43" s="96" t="e">
        <f>Baltic_Scenario_Calculations_D!N49</f>
        <v>#DIV/0!</v>
      </c>
      <c r="J43" s="96" t="e">
        <f>Baltic_Scenario_Calculations_D!S49</f>
        <v>#DIV/0!</v>
      </c>
      <c r="K43" s="96" t="e">
        <f>Baltic_Scenario_Calculations_D!T49</f>
        <v>#DIV/0!</v>
      </c>
      <c r="L43" s="96" t="e">
        <f>Baltic_Scenario_Calculations_D!U49</f>
        <v>#DIV/0!</v>
      </c>
      <c r="M43" s="96" t="e">
        <f>Baltic_Scenario_Calculations_D!V49</f>
        <v>#DIV/0!</v>
      </c>
    </row>
    <row r="44" spans="2:13" ht="14.25" x14ac:dyDescent="0.2">
      <c r="B44" s="95" t="s">
        <v>210</v>
      </c>
      <c r="C44" s="95" t="s">
        <v>239</v>
      </c>
      <c r="D44" s="95">
        <v>13</v>
      </c>
      <c r="E44" s="95" t="str">
        <f t="shared" si="0"/>
        <v>DIDT</v>
      </c>
      <c r="F44" s="96" t="e">
        <f>Baltic_Scenario_Calculations_D!K50</f>
        <v>#DIV/0!</v>
      </c>
      <c r="G44" s="96" t="e">
        <f>Baltic_Scenario_Calculations_D!L50</f>
        <v>#DIV/0!</v>
      </c>
      <c r="H44" s="96" t="e">
        <f>Baltic_Scenario_Calculations_D!M50</f>
        <v>#DIV/0!</v>
      </c>
      <c r="I44" s="96" t="e">
        <f>Baltic_Scenario_Calculations_D!N50</f>
        <v>#DIV/0!</v>
      </c>
      <c r="J44" s="96" t="e">
        <f>Baltic_Scenario_Calculations_D!S50</f>
        <v>#DIV/0!</v>
      </c>
      <c r="K44" s="96" t="e">
        <f>Baltic_Scenario_Calculations_D!T50</f>
        <v>#DIV/0!</v>
      </c>
      <c r="L44" s="96" t="e">
        <f>Baltic_Scenario_Calculations_D!U50</f>
        <v>#DIV/0!</v>
      </c>
      <c r="M44" s="96" t="e">
        <f>Baltic_Scenario_Calculations_D!V50</f>
        <v>#DIV/0!</v>
      </c>
    </row>
    <row r="45" spans="2:13" ht="14.25" x14ac:dyDescent="0.2">
      <c r="B45" s="95" t="s">
        <v>211</v>
      </c>
      <c r="C45" s="95" t="s">
        <v>239</v>
      </c>
      <c r="D45" s="95">
        <v>14</v>
      </c>
      <c r="E45" s="95" t="str">
        <f t="shared" si="0"/>
        <v>DIDT</v>
      </c>
      <c r="F45" s="96" t="e">
        <f>Baltic_Scenario_Calculations_D!K51</f>
        <v>#DIV/0!</v>
      </c>
      <c r="G45" s="96" t="e">
        <f>Baltic_Scenario_Calculations_D!L51</f>
        <v>#DIV/0!</v>
      </c>
      <c r="H45" s="96" t="e">
        <f>Baltic_Scenario_Calculations_D!M51</f>
        <v>#DIV/0!</v>
      </c>
      <c r="I45" s="96" t="e">
        <f>Baltic_Scenario_Calculations_D!N51</f>
        <v>#DIV/0!</v>
      </c>
      <c r="J45" s="96" t="e">
        <f>Baltic_Scenario_Calculations_D!S51</f>
        <v>#DIV/0!</v>
      </c>
      <c r="K45" s="96" t="e">
        <f>Baltic_Scenario_Calculations_D!T51</f>
        <v>#DIV/0!</v>
      </c>
      <c r="L45" s="96" t="e">
        <f>Baltic_Scenario_Calculations_D!U51</f>
        <v>#DIV/0!</v>
      </c>
      <c r="M45" s="96" t="e">
        <f>Baltic_Scenario_Calculations_D!V51</f>
        <v>#DIV/0!</v>
      </c>
    </row>
    <row r="46" spans="2:13" ht="14.25" x14ac:dyDescent="0.2">
      <c r="B46" s="95" t="s">
        <v>212</v>
      </c>
      <c r="C46" s="95" t="s">
        <v>239</v>
      </c>
      <c r="D46" s="95">
        <v>9</v>
      </c>
      <c r="E46" s="95" t="str">
        <f t="shared" si="0"/>
        <v>DIDT</v>
      </c>
      <c r="F46" s="96" t="e">
        <f>Baltic_Scenario_Calculations_D!K52</f>
        <v>#DIV/0!</v>
      </c>
      <c r="G46" s="96" t="e">
        <f>Baltic_Scenario_Calculations_D!L52</f>
        <v>#DIV/0!</v>
      </c>
      <c r="H46" s="96" t="e">
        <f>Baltic_Scenario_Calculations_D!M52</f>
        <v>#DIV/0!</v>
      </c>
      <c r="I46" s="96" t="e">
        <f>Baltic_Scenario_Calculations_D!N52</f>
        <v>#DIV/0!</v>
      </c>
      <c r="J46" s="96" t="e">
        <f>Baltic_Scenario_Calculations_D!S52</f>
        <v>#DIV/0!</v>
      </c>
      <c r="K46" s="96" t="e">
        <f>Baltic_Scenario_Calculations_D!T52</f>
        <v>#DIV/0!</v>
      </c>
      <c r="L46" s="96" t="e">
        <f>Baltic_Scenario_Calculations_D!U52</f>
        <v>#DIV/0!</v>
      </c>
      <c r="M46" s="96" t="e">
        <f>Baltic_Scenario_Calculations_D!V52</f>
        <v>#DIV/0!</v>
      </c>
    </row>
    <row r="47" spans="2:13" ht="14.25" x14ac:dyDescent="0.2">
      <c r="B47" s="95" t="s">
        <v>213</v>
      </c>
      <c r="C47" s="95" t="s">
        <v>249</v>
      </c>
      <c r="D47" s="95">
        <v>2</v>
      </c>
      <c r="E47" s="95" t="str">
        <f t="shared" si="0"/>
        <v>DIDT</v>
      </c>
      <c r="F47" s="96" t="e">
        <f>Baltic_Scenario_Calculations_D!K53</f>
        <v>#DIV/0!</v>
      </c>
      <c r="G47" s="96" t="e">
        <f>Baltic_Scenario_Calculations_D!L53</f>
        <v>#DIV/0!</v>
      </c>
      <c r="H47" s="96" t="e">
        <f>Baltic_Scenario_Calculations_D!M53</f>
        <v>#DIV/0!</v>
      </c>
      <c r="I47" s="96" t="e">
        <f>Baltic_Scenario_Calculations_D!N53</f>
        <v>#DIV/0!</v>
      </c>
      <c r="J47" s="96" t="e">
        <f>Baltic_Scenario_Calculations_D!S53</f>
        <v>#DIV/0!</v>
      </c>
      <c r="K47" s="96" t="e">
        <f>Baltic_Scenario_Calculations_D!T53</f>
        <v>#DIV/0!</v>
      </c>
      <c r="L47" s="96" t="e">
        <f>Baltic_Scenario_Calculations_D!U53</f>
        <v>#DIV/0!</v>
      </c>
      <c r="M47" s="96" t="e">
        <f>Baltic_Scenario_Calculations_D!V53</f>
        <v>#DIV/0!</v>
      </c>
    </row>
    <row r="48" spans="2:13" ht="14.25" x14ac:dyDescent="0.2">
      <c r="B48" s="95" t="s">
        <v>214</v>
      </c>
      <c r="C48" s="95" t="s">
        <v>249</v>
      </c>
      <c r="D48" s="95">
        <v>3</v>
      </c>
      <c r="E48" s="95" t="str">
        <f t="shared" si="0"/>
        <v>DIDT</v>
      </c>
      <c r="F48" s="96" t="e">
        <f>Baltic_Scenario_Calculations_D!K54</f>
        <v>#DIV/0!</v>
      </c>
      <c r="G48" s="96" t="e">
        <f>Baltic_Scenario_Calculations_D!L54</f>
        <v>#DIV/0!</v>
      </c>
      <c r="H48" s="96" t="e">
        <f>Baltic_Scenario_Calculations_D!M54</f>
        <v>#DIV/0!</v>
      </c>
      <c r="I48" s="96" t="e">
        <f>Baltic_Scenario_Calculations_D!N54</f>
        <v>#DIV/0!</v>
      </c>
      <c r="J48" s="96" t="e">
        <f>Baltic_Scenario_Calculations_D!S54</f>
        <v>#DIV/0!</v>
      </c>
      <c r="K48" s="96" t="e">
        <f>Baltic_Scenario_Calculations_D!T54</f>
        <v>#DIV/0!</v>
      </c>
      <c r="L48" s="96" t="e">
        <f>Baltic_Scenario_Calculations_D!U54</f>
        <v>#DIV/0!</v>
      </c>
      <c r="M48" s="96" t="e">
        <f>Baltic_Scenario_Calculations_D!V54</f>
        <v>#DIV/0!</v>
      </c>
    </row>
    <row r="49" spans="2:13" ht="14.25" x14ac:dyDescent="0.2">
      <c r="B49" s="95" t="s">
        <v>215</v>
      </c>
      <c r="C49" s="95" t="s">
        <v>249</v>
      </c>
      <c r="D49" s="95">
        <v>4</v>
      </c>
      <c r="E49" s="95" t="str">
        <f t="shared" si="0"/>
        <v>DIDT</v>
      </c>
      <c r="F49" s="96" t="e">
        <f>Baltic_Scenario_Calculations_D!K55</f>
        <v>#DIV/0!</v>
      </c>
      <c r="G49" s="96" t="e">
        <f>Baltic_Scenario_Calculations_D!L55</f>
        <v>#DIV/0!</v>
      </c>
      <c r="H49" s="96" t="e">
        <f>Baltic_Scenario_Calculations_D!M55</f>
        <v>#DIV/0!</v>
      </c>
      <c r="I49" s="96" t="e">
        <f>Baltic_Scenario_Calculations_D!N55</f>
        <v>#DIV/0!</v>
      </c>
      <c r="J49" s="96" t="e">
        <f>Baltic_Scenario_Calculations_D!S55</f>
        <v>#DIV/0!</v>
      </c>
      <c r="K49" s="96" t="e">
        <f>Baltic_Scenario_Calculations_D!T55</f>
        <v>#DIV/0!</v>
      </c>
      <c r="L49" s="96" t="e">
        <f>Baltic_Scenario_Calculations_D!U55</f>
        <v>#DIV/0!</v>
      </c>
      <c r="M49" s="96" t="e">
        <f>Baltic_Scenario_Calculations_D!V55</f>
        <v>#DIV/0!</v>
      </c>
    </row>
    <row r="50" spans="2:13" ht="14.25" x14ac:dyDescent="0.2">
      <c r="B50" s="95" t="s">
        <v>216</v>
      </c>
      <c r="C50" s="95" t="s">
        <v>249</v>
      </c>
      <c r="D50" s="95">
        <v>5</v>
      </c>
      <c r="E50" s="95" t="str">
        <f t="shared" si="0"/>
        <v>DIDT</v>
      </c>
      <c r="F50" s="96" t="e">
        <f>Baltic_Scenario_Calculations_D!K56</f>
        <v>#DIV/0!</v>
      </c>
      <c r="G50" s="96" t="e">
        <f>Baltic_Scenario_Calculations_D!L56</f>
        <v>#DIV/0!</v>
      </c>
      <c r="H50" s="96" t="e">
        <f>Baltic_Scenario_Calculations_D!M56</f>
        <v>#DIV/0!</v>
      </c>
      <c r="I50" s="96" t="e">
        <f>Baltic_Scenario_Calculations_D!N56</f>
        <v>#DIV/0!</v>
      </c>
      <c r="J50" s="96" t="e">
        <f>Baltic_Scenario_Calculations_D!S56</f>
        <v>#DIV/0!</v>
      </c>
      <c r="K50" s="96" t="e">
        <f>Baltic_Scenario_Calculations_D!T56</f>
        <v>#DIV/0!</v>
      </c>
      <c r="L50" s="96" t="e">
        <f>Baltic_Scenario_Calculations_D!U56</f>
        <v>#DIV/0!</v>
      </c>
      <c r="M50" s="96" t="e">
        <f>Baltic_Scenario_Calculations_D!V56</f>
        <v>#DIV/0!</v>
      </c>
    </row>
    <row r="51" spans="2:13" ht="14.25" x14ac:dyDescent="0.2">
      <c r="B51" s="95" t="s">
        <v>217</v>
      </c>
      <c r="C51" s="95" t="s">
        <v>239</v>
      </c>
      <c r="D51" s="95">
        <v>7</v>
      </c>
      <c r="E51" s="95" t="str">
        <f t="shared" si="0"/>
        <v>DIDT</v>
      </c>
      <c r="F51" s="96" t="e">
        <f>Baltic_Scenario_Calculations_D!K57</f>
        <v>#DIV/0!</v>
      </c>
      <c r="G51" s="96" t="e">
        <f>Baltic_Scenario_Calculations_D!L57</f>
        <v>#DIV/0!</v>
      </c>
      <c r="H51" s="96" t="e">
        <f>Baltic_Scenario_Calculations_D!M57</f>
        <v>#DIV/0!</v>
      </c>
      <c r="I51" s="96" t="e">
        <f>Baltic_Scenario_Calculations_D!N57</f>
        <v>#DIV/0!</v>
      </c>
      <c r="J51" s="96" t="e">
        <f>Baltic_Scenario_Calculations_D!S57</f>
        <v>#DIV/0!</v>
      </c>
      <c r="K51" s="96" t="e">
        <f>Baltic_Scenario_Calculations_D!T57</f>
        <v>#DIV/0!</v>
      </c>
      <c r="L51" s="96" t="e">
        <f>Baltic_Scenario_Calculations_D!U57</f>
        <v>#DIV/0!</v>
      </c>
      <c r="M51" s="96" t="e">
        <f>Baltic_Scenario_Calculations_D!V57</f>
        <v>#DIV/0!</v>
      </c>
    </row>
    <row r="52" spans="2:13" ht="14.25" x14ac:dyDescent="0.2">
      <c r="B52" s="189" t="s">
        <v>269</v>
      </c>
      <c r="C52" s="189"/>
      <c r="D52" s="189"/>
      <c r="E52" s="189"/>
      <c r="F52" s="97" t="e">
        <f>Baltic_Scenario_Calculations_D!K60</f>
        <v>#DIV/0!</v>
      </c>
      <c r="G52" s="97" t="e">
        <f>Baltic_Scenario_Calculations_D!L60</f>
        <v>#DIV/0!</v>
      </c>
      <c r="H52" s="97" t="e">
        <f>Baltic_Scenario_Calculations_D!M60</f>
        <v>#DIV/0!</v>
      </c>
      <c r="I52" s="97" t="e">
        <f>Baltic_Scenario_Calculations_D!N60</f>
        <v>#DIV/0!</v>
      </c>
      <c r="J52" s="96" t="e">
        <f>Baltic_Scenario_Calculations_D!S60</f>
        <v>#DIV/0!</v>
      </c>
      <c r="K52" s="96" t="e">
        <f>Baltic_Scenario_Calculations_D!T60</f>
        <v>#DIV/0!</v>
      </c>
      <c r="L52" s="96" t="e">
        <f>Baltic_Scenario_Calculations_D!U60</f>
        <v>#DIV/0!</v>
      </c>
      <c r="M52" s="96" t="e">
        <f>Baltic_Scenario_Calculations_D!V60</f>
        <v>#DIV/0!</v>
      </c>
    </row>
    <row r="53" spans="2:13" ht="14.25" x14ac:dyDescent="0.2">
      <c r="B53" s="189" t="s">
        <v>120</v>
      </c>
      <c r="C53" s="189"/>
      <c r="D53" s="189"/>
      <c r="E53" s="189"/>
      <c r="F53" s="97" t="e">
        <f>Baltic_Scenario_Calculations_D!K58</f>
        <v>#DIV/0!</v>
      </c>
      <c r="G53" s="97" t="e">
        <f>Baltic_Scenario_Calculations_D!L58</f>
        <v>#DIV/0!</v>
      </c>
      <c r="H53" s="97" t="e">
        <f>Baltic_Scenario_Calculations_D!M58</f>
        <v>#DIV/0!</v>
      </c>
      <c r="I53" s="97" t="e">
        <f>Baltic_Scenario_Calculations_D!N58</f>
        <v>#DIV/0!</v>
      </c>
      <c r="J53" s="96" t="e">
        <f>Baltic_Scenario_Calculations_D!S58</f>
        <v>#DIV/0!</v>
      </c>
      <c r="K53" s="96" t="e">
        <f>Baltic_Scenario_Calculations_D!T58</f>
        <v>#DIV/0!</v>
      </c>
      <c r="L53" s="96" t="e">
        <f>Baltic_Scenario_Calculations_D!U58</f>
        <v>#DIV/0!</v>
      </c>
      <c r="M53" s="96" t="e">
        <f>Baltic_Scenario_Calculations_D!V58</f>
        <v>#DIV/0!</v>
      </c>
    </row>
    <row r="54" spans="2:13" ht="14.25" x14ac:dyDescent="0.2">
      <c r="B54" s="189" t="s">
        <v>121</v>
      </c>
      <c r="C54" s="189"/>
      <c r="D54" s="189"/>
      <c r="E54" s="189"/>
      <c r="F54" s="97" t="e">
        <f>Baltic_Scenario_Calculations_D!K59</f>
        <v>#DIV/0!</v>
      </c>
      <c r="G54" s="97" t="e">
        <f>Baltic_Scenario_Calculations_D!L59</f>
        <v>#DIV/0!</v>
      </c>
      <c r="H54" s="97" t="e">
        <f>Baltic_Scenario_Calculations_D!M59</f>
        <v>#DIV/0!</v>
      </c>
      <c r="I54" s="97" t="e">
        <f>Baltic_Scenario_Calculations_D!N59</f>
        <v>#DIV/0!</v>
      </c>
      <c r="J54" s="96" t="e">
        <f>Baltic_Scenario_Calculations_D!S59</f>
        <v>#DIV/0!</v>
      </c>
      <c r="K54" s="96" t="e">
        <f>Baltic_Scenario_Calculations_D!T59</f>
        <v>#DIV/0!</v>
      </c>
      <c r="L54" s="96" t="e">
        <f>Baltic_Scenario_Calculations_D!U59</f>
        <v>#DIV/0!</v>
      </c>
      <c r="M54" s="96" t="e">
        <f>Baltic_Scenario_Calculations_D!V59</f>
        <v>#DIV/0!</v>
      </c>
    </row>
  </sheetData>
  <mergeCells count="12">
    <mergeCell ref="B54:E54"/>
    <mergeCell ref="B2:M2"/>
    <mergeCell ref="B4:M4"/>
    <mergeCell ref="B6:G6"/>
    <mergeCell ref="B7:F7"/>
    <mergeCell ref="B8:F8"/>
    <mergeCell ref="B9:F9"/>
    <mergeCell ref="B10:F10"/>
    <mergeCell ref="B12:M12"/>
    <mergeCell ref="C13:D13"/>
    <mergeCell ref="B52:E52"/>
    <mergeCell ref="B53:E53"/>
  </mergeCells>
  <conditionalFormatting sqref="J14:M54">
    <cfRule type="cellIs" dxfId="7" priority="1" operator="lessThan">
      <formula>1</formula>
    </cfRule>
    <cfRule type="cellIs" dxfId="6" priority="2" operator="greaterThan">
      <formula>1</formula>
    </cfRule>
    <cfRule type="cellIs" dxfId="5" priority="3" operator="equal">
      <formula>1</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N33"/>
  <sheetViews>
    <sheetView workbookViewId="0"/>
  </sheetViews>
  <sheetFormatPr defaultRowHeight="12.75" x14ac:dyDescent="0.2"/>
  <cols>
    <col min="1" max="1" width="9" style="1"/>
    <col min="2" max="2" width="27.875" style="1" customWidth="1"/>
    <col min="3" max="3" width="4.5" style="1" bestFit="1" customWidth="1"/>
    <col min="4" max="4" width="3.625" style="1" bestFit="1" customWidth="1"/>
    <col min="5" max="5" width="26.125" style="1" customWidth="1"/>
    <col min="6" max="6" width="10.75" style="1" customWidth="1"/>
    <col min="7" max="7" width="12.75" style="1" customWidth="1"/>
    <col min="8" max="8" width="12.375" style="1" customWidth="1"/>
    <col min="9" max="9" width="11.75" style="1" customWidth="1"/>
    <col min="10" max="13" width="10.625" style="1" bestFit="1" customWidth="1"/>
    <col min="14" max="16384" width="9" style="1"/>
  </cols>
  <sheetData>
    <row r="2" spans="2:14" ht="18" x14ac:dyDescent="0.25">
      <c r="B2" s="160" t="s">
        <v>302</v>
      </c>
      <c r="C2" s="160"/>
      <c r="D2" s="160"/>
      <c r="E2" s="160"/>
      <c r="F2" s="160"/>
      <c r="G2" s="160"/>
      <c r="H2" s="160"/>
      <c r="I2" s="160"/>
      <c r="J2" s="160"/>
      <c r="K2" s="160"/>
      <c r="L2" s="160"/>
      <c r="M2" s="160"/>
    </row>
    <row r="4" spans="2:14" ht="21" customHeight="1" thickBot="1" x14ac:dyDescent="0.35">
      <c r="B4" s="188" t="s">
        <v>297</v>
      </c>
      <c r="C4" s="188"/>
      <c r="D4" s="188"/>
      <c r="E4" s="188"/>
      <c r="F4" s="188"/>
      <c r="G4" s="188"/>
      <c r="H4" s="188"/>
      <c r="I4" s="188"/>
      <c r="J4" s="188"/>
      <c r="K4" s="188"/>
      <c r="L4" s="188"/>
      <c r="M4" s="188"/>
      <c r="N4" s="133"/>
    </row>
    <row r="5" spans="2:14" ht="13.5" thickTop="1" x14ac:dyDescent="0.2"/>
    <row r="6" spans="2:14" ht="15" x14ac:dyDescent="0.2">
      <c r="B6" s="186" t="s">
        <v>278</v>
      </c>
      <c r="C6" s="186"/>
      <c r="D6" s="186"/>
      <c r="E6" s="186"/>
      <c r="F6" s="186"/>
      <c r="G6" s="186"/>
    </row>
    <row r="7" spans="2:14" ht="14.25" x14ac:dyDescent="0.2">
      <c r="B7" s="191" t="s">
        <v>245</v>
      </c>
      <c r="C7" s="191"/>
      <c r="D7" s="191"/>
      <c r="E7" s="191"/>
      <c r="F7" s="191"/>
      <c r="G7" s="134">
        <f>PNEC_Aquatic_Inside_D</f>
        <v>1.7999999999999999E-2</v>
      </c>
    </row>
    <row r="8" spans="2:14" ht="14.25" x14ac:dyDescent="0.2">
      <c r="B8" s="191" t="s">
        <v>246</v>
      </c>
      <c r="C8" s="191"/>
      <c r="D8" s="191"/>
      <c r="E8" s="191"/>
      <c r="F8" s="191"/>
      <c r="G8" s="134">
        <f>PNEC_Sediment_Inside_D</f>
        <v>1.37E-4</v>
      </c>
    </row>
    <row r="9" spans="2:14" ht="14.25" x14ac:dyDescent="0.2">
      <c r="B9" s="191" t="s">
        <v>247</v>
      </c>
      <c r="C9" s="191"/>
      <c r="D9" s="191"/>
      <c r="E9" s="191"/>
      <c r="F9" s="191"/>
      <c r="G9" s="134">
        <f>PNEC_Aquatic_Surrounding_D</f>
        <v>1.7999999999999999E-2</v>
      </c>
    </row>
    <row r="10" spans="2:14" ht="14.25" x14ac:dyDescent="0.2">
      <c r="B10" s="190" t="s">
        <v>270</v>
      </c>
      <c r="C10" s="191"/>
      <c r="D10" s="191"/>
      <c r="E10" s="191"/>
      <c r="F10" s="191"/>
      <c r="G10" s="134">
        <f>PNEC_Sediment_Surrounding_D</f>
        <v>1.37E-4</v>
      </c>
    </row>
    <row r="11" spans="2:14" ht="13.5" thickBot="1" x14ac:dyDescent="0.25"/>
    <row r="12" spans="2:14" ht="15" x14ac:dyDescent="0.2">
      <c r="B12" s="194" t="s">
        <v>240</v>
      </c>
      <c r="C12" s="195"/>
      <c r="D12" s="195"/>
      <c r="E12" s="195"/>
      <c r="F12" s="195"/>
      <c r="G12" s="195"/>
      <c r="H12" s="195"/>
      <c r="I12" s="195"/>
      <c r="J12" s="195"/>
      <c r="K12" s="195"/>
      <c r="L12" s="195"/>
      <c r="M12" s="195"/>
    </row>
    <row r="13" spans="2:14" ht="99.75" x14ac:dyDescent="0.2">
      <c r="B13" s="18" t="s">
        <v>10</v>
      </c>
      <c r="C13" s="187" t="s">
        <v>11</v>
      </c>
      <c r="D13" s="187"/>
      <c r="E13" s="18" t="s">
        <v>12</v>
      </c>
      <c r="F13" s="16" t="s">
        <v>244</v>
      </c>
      <c r="G13" s="16" t="s">
        <v>334</v>
      </c>
      <c r="H13" s="16" t="s">
        <v>335</v>
      </c>
      <c r="I13" s="16" t="s">
        <v>336</v>
      </c>
      <c r="J13" s="16" t="s">
        <v>170</v>
      </c>
      <c r="K13" s="16" t="s">
        <v>337</v>
      </c>
      <c r="L13" s="16" t="s">
        <v>338</v>
      </c>
      <c r="M13" s="16" t="s">
        <v>339</v>
      </c>
    </row>
    <row r="14" spans="2:14" ht="14.25" x14ac:dyDescent="0.2">
      <c r="B14" s="95" t="s">
        <v>218</v>
      </c>
      <c r="C14" s="95" t="s">
        <v>18</v>
      </c>
      <c r="D14" s="95">
        <v>10</v>
      </c>
      <c r="E14" s="95" t="str">
        <f t="shared" ref="E14:E30" si="0">Compound_Name_D</f>
        <v>DIDT</v>
      </c>
      <c r="F14" s="96" t="e">
        <f>Baltic_Transition_Calculation_D!K20</f>
        <v>#DIV/0!</v>
      </c>
      <c r="G14" s="96" t="e">
        <f>Baltic_Transition_Calculation_D!L20</f>
        <v>#DIV/0!</v>
      </c>
      <c r="H14" s="96" t="e">
        <f>Baltic_Transition_Calculation_D!M20</f>
        <v>#DIV/0!</v>
      </c>
      <c r="I14" s="96" t="e">
        <f>Baltic_Transition_Calculation_D!N20</f>
        <v>#DIV/0!</v>
      </c>
      <c r="J14" s="96" t="e">
        <f>Baltic_Transition_Calculation_D!S20</f>
        <v>#DIV/0!</v>
      </c>
      <c r="K14" s="96" t="e">
        <f>Baltic_Transition_Calculation_D!T20</f>
        <v>#DIV/0!</v>
      </c>
      <c r="L14" s="96" t="e">
        <f>Baltic_Transition_Calculation_D!U20</f>
        <v>#DIV/0!</v>
      </c>
      <c r="M14" s="96" t="e">
        <f>Baltic_Transition_Calculation_D!V20</f>
        <v>#DIV/0!</v>
      </c>
    </row>
    <row r="15" spans="2:14" ht="14.25" x14ac:dyDescent="0.2">
      <c r="B15" s="95" t="s">
        <v>219</v>
      </c>
      <c r="C15" s="99" t="s">
        <v>18</v>
      </c>
      <c r="D15" s="95">
        <v>2</v>
      </c>
      <c r="E15" s="95" t="str">
        <f t="shared" si="0"/>
        <v>DIDT</v>
      </c>
      <c r="F15" s="96" t="e">
        <f>Baltic_Transition_Calculation_D!K21</f>
        <v>#DIV/0!</v>
      </c>
      <c r="G15" s="96" t="e">
        <f>Baltic_Transition_Calculation_D!L21</f>
        <v>#DIV/0!</v>
      </c>
      <c r="H15" s="96" t="e">
        <f>Baltic_Transition_Calculation_D!M21</f>
        <v>#DIV/0!</v>
      </c>
      <c r="I15" s="96" t="e">
        <f>Baltic_Transition_Calculation_D!N21</f>
        <v>#DIV/0!</v>
      </c>
      <c r="J15" s="96" t="e">
        <f>Baltic_Transition_Calculation_D!S21</f>
        <v>#DIV/0!</v>
      </c>
      <c r="K15" s="96" t="e">
        <f>Baltic_Transition_Calculation_D!T21</f>
        <v>#DIV/0!</v>
      </c>
      <c r="L15" s="96" t="e">
        <f>Baltic_Transition_Calculation_D!U21</f>
        <v>#DIV/0!</v>
      </c>
      <c r="M15" s="96" t="e">
        <f>Baltic_Transition_Calculation_D!V21</f>
        <v>#DIV/0!</v>
      </c>
    </row>
    <row r="16" spans="2:14" ht="14.25" x14ac:dyDescent="0.2">
      <c r="B16" s="95" t="s">
        <v>220</v>
      </c>
      <c r="C16" s="95" t="s">
        <v>18</v>
      </c>
      <c r="D16" s="95">
        <v>3</v>
      </c>
      <c r="E16" s="95" t="str">
        <f t="shared" si="0"/>
        <v>DIDT</v>
      </c>
      <c r="F16" s="96" t="e">
        <f>Baltic_Transition_Calculation_D!K22</f>
        <v>#DIV/0!</v>
      </c>
      <c r="G16" s="96" t="e">
        <f>Baltic_Transition_Calculation_D!L22</f>
        <v>#DIV/0!</v>
      </c>
      <c r="H16" s="96" t="e">
        <f>Baltic_Transition_Calculation_D!M22</f>
        <v>#DIV/0!</v>
      </c>
      <c r="I16" s="96" t="e">
        <f>Baltic_Transition_Calculation_D!N22</f>
        <v>#DIV/0!</v>
      </c>
      <c r="J16" s="96" t="e">
        <f>Baltic_Transition_Calculation_D!S22</f>
        <v>#DIV/0!</v>
      </c>
      <c r="K16" s="96" t="e">
        <f>Baltic_Transition_Calculation_D!T22</f>
        <v>#DIV/0!</v>
      </c>
      <c r="L16" s="96" t="e">
        <f>Baltic_Transition_Calculation_D!U22</f>
        <v>#DIV/0!</v>
      </c>
      <c r="M16" s="96" t="e">
        <f>Baltic_Transition_Calculation_D!V22</f>
        <v>#DIV/0!</v>
      </c>
    </row>
    <row r="17" spans="2:13" ht="14.25" x14ac:dyDescent="0.2">
      <c r="B17" s="95" t="s">
        <v>221</v>
      </c>
      <c r="C17" s="95" t="s">
        <v>238</v>
      </c>
      <c r="D17" s="95">
        <v>4</v>
      </c>
      <c r="E17" s="95" t="str">
        <f t="shared" si="0"/>
        <v>DIDT</v>
      </c>
      <c r="F17" s="96" t="e">
        <f>Baltic_Transition_Calculation_D!K23</f>
        <v>#DIV/0!</v>
      </c>
      <c r="G17" s="96" t="e">
        <f>Baltic_Transition_Calculation_D!L23</f>
        <v>#DIV/0!</v>
      </c>
      <c r="H17" s="96" t="e">
        <f>Baltic_Transition_Calculation_D!M23</f>
        <v>#DIV/0!</v>
      </c>
      <c r="I17" s="96" t="e">
        <f>Baltic_Transition_Calculation_D!N23</f>
        <v>#DIV/0!</v>
      </c>
      <c r="J17" s="96" t="e">
        <f>Baltic_Transition_Calculation_D!S23</f>
        <v>#DIV/0!</v>
      </c>
      <c r="K17" s="96" t="e">
        <f>Baltic_Transition_Calculation_D!T23</f>
        <v>#DIV/0!</v>
      </c>
      <c r="L17" s="96" t="e">
        <f>Baltic_Transition_Calculation_D!U23</f>
        <v>#DIV/0!</v>
      </c>
      <c r="M17" s="96" t="e">
        <f>Baltic_Transition_Calculation_D!V23</f>
        <v>#DIV/0!</v>
      </c>
    </row>
    <row r="18" spans="2:13" ht="14.25" x14ac:dyDescent="0.2">
      <c r="B18" s="95" t="s">
        <v>222</v>
      </c>
      <c r="C18" s="95" t="s">
        <v>238</v>
      </c>
      <c r="D18" s="95">
        <v>5</v>
      </c>
      <c r="E18" s="95" t="str">
        <f t="shared" si="0"/>
        <v>DIDT</v>
      </c>
      <c r="F18" s="96" t="e">
        <f>Baltic_Transition_Calculation_D!K24</f>
        <v>#DIV/0!</v>
      </c>
      <c r="G18" s="96" t="e">
        <f>Baltic_Transition_Calculation_D!L24</f>
        <v>#DIV/0!</v>
      </c>
      <c r="H18" s="96" t="e">
        <f>Baltic_Transition_Calculation_D!M24</f>
        <v>#DIV/0!</v>
      </c>
      <c r="I18" s="96" t="e">
        <f>Baltic_Transition_Calculation_D!N24</f>
        <v>#DIV/0!</v>
      </c>
      <c r="J18" s="96" t="e">
        <f>Baltic_Transition_Calculation_D!S24</f>
        <v>#DIV/0!</v>
      </c>
      <c r="K18" s="96" t="e">
        <f>Baltic_Transition_Calculation_D!T24</f>
        <v>#DIV/0!</v>
      </c>
      <c r="L18" s="96" t="e">
        <f>Baltic_Transition_Calculation_D!U24</f>
        <v>#DIV/0!</v>
      </c>
      <c r="M18" s="96" t="e">
        <f>Baltic_Transition_Calculation_D!V24</f>
        <v>#DIV/0!</v>
      </c>
    </row>
    <row r="19" spans="2:13" ht="14.25" x14ac:dyDescent="0.2">
      <c r="B19" s="95" t="s">
        <v>223</v>
      </c>
      <c r="C19" s="95" t="s">
        <v>238</v>
      </c>
      <c r="D19" s="95">
        <v>9</v>
      </c>
      <c r="E19" s="95" t="str">
        <f t="shared" si="0"/>
        <v>DIDT</v>
      </c>
      <c r="F19" s="96" t="e">
        <f>Baltic_Transition_Calculation_D!K25</f>
        <v>#DIV/0!</v>
      </c>
      <c r="G19" s="96" t="e">
        <f>Baltic_Transition_Calculation_D!L25</f>
        <v>#DIV/0!</v>
      </c>
      <c r="H19" s="96" t="e">
        <f>Baltic_Transition_Calculation_D!M25</f>
        <v>#DIV/0!</v>
      </c>
      <c r="I19" s="96" t="e">
        <f>Baltic_Transition_Calculation_D!N25</f>
        <v>#DIV/0!</v>
      </c>
      <c r="J19" s="96" t="e">
        <f>Baltic_Transition_Calculation_D!S25</f>
        <v>#DIV/0!</v>
      </c>
      <c r="K19" s="96" t="e">
        <f>Baltic_Transition_Calculation_D!T25</f>
        <v>#DIV/0!</v>
      </c>
      <c r="L19" s="96" t="e">
        <f>Baltic_Transition_Calculation_D!U25</f>
        <v>#DIV/0!</v>
      </c>
      <c r="M19" s="96" t="e">
        <f>Baltic_Transition_Calculation_D!V25</f>
        <v>#DIV/0!</v>
      </c>
    </row>
    <row r="20" spans="2:13" ht="14.25" x14ac:dyDescent="0.2">
      <c r="B20" s="95" t="s">
        <v>224</v>
      </c>
      <c r="C20" s="95" t="s">
        <v>238</v>
      </c>
      <c r="D20" s="95">
        <v>1</v>
      </c>
      <c r="E20" s="95" t="str">
        <f t="shared" si="0"/>
        <v>DIDT</v>
      </c>
      <c r="F20" s="96" t="e">
        <f>Baltic_Transition_Calculation_D!K26</f>
        <v>#DIV/0!</v>
      </c>
      <c r="G20" s="96" t="e">
        <f>Baltic_Transition_Calculation_D!L26</f>
        <v>#DIV/0!</v>
      </c>
      <c r="H20" s="96" t="e">
        <f>Baltic_Transition_Calculation_D!M26</f>
        <v>#DIV/0!</v>
      </c>
      <c r="I20" s="96" t="e">
        <f>Baltic_Transition_Calculation_D!N26</f>
        <v>#DIV/0!</v>
      </c>
      <c r="J20" s="96" t="e">
        <f>Baltic_Transition_Calculation_D!S26</f>
        <v>#DIV/0!</v>
      </c>
      <c r="K20" s="96" t="e">
        <f>Baltic_Transition_Calculation_D!T26</f>
        <v>#DIV/0!</v>
      </c>
      <c r="L20" s="96" t="e">
        <f>Baltic_Transition_Calculation_D!U26</f>
        <v>#DIV/0!</v>
      </c>
      <c r="M20" s="96" t="e">
        <f>Baltic_Transition_Calculation_D!V26</f>
        <v>#DIV/0!</v>
      </c>
    </row>
    <row r="21" spans="2:13" ht="14.25" x14ac:dyDescent="0.2">
      <c r="B21" s="95" t="s">
        <v>225</v>
      </c>
      <c r="C21" s="95" t="s">
        <v>238</v>
      </c>
      <c r="D21" s="95">
        <v>10</v>
      </c>
      <c r="E21" s="95" t="str">
        <f t="shared" si="0"/>
        <v>DIDT</v>
      </c>
      <c r="F21" s="96" t="e">
        <f>Baltic_Transition_Calculation_D!K27</f>
        <v>#DIV/0!</v>
      </c>
      <c r="G21" s="96" t="e">
        <f>Baltic_Transition_Calculation_D!L27</f>
        <v>#DIV/0!</v>
      </c>
      <c r="H21" s="96" t="e">
        <f>Baltic_Transition_Calculation_D!M27</f>
        <v>#DIV/0!</v>
      </c>
      <c r="I21" s="96" t="e">
        <f>Baltic_Transition_Calculation_D!N27</f>
        <v>#DIV/0!</v>
      </c>
      <c r="J21" s="96" t="e">
        <f>Baltic_Transition_Calculation_D!S27</f>
        <v>#DIV/0!</v>
      </c>
      <c r="K21" s="96" t="e">
        <f>Baltic_Transition_Calculation_D!T27</f>
        <v>#DIV/0!</v>
      </c>
      <c r="L21" s="96" t="e">
        <f>Baltic_Transition_Calculation_D!U27</f>
        <v>#DIV/0!</v>
      </c>
      <c r="M21" s="96" t="e">
        <f>Baltic_Transition_Calculation_D!V27</f>
        <v>#DIV/0!</v>
      </c>
    </row>
    <row r="22" spans="2:13" ht="14.25" x14ac:dyDescent="0.2">
      <c r="B22" s="95" t="s">
        <v>226</v>
      </c>
      <c r="C22" s="95" t="s">
        <v>238</v>
      </c>
      <c r="D22" s="95">
        <v>11</v>
      </c>
      <c r="E22" s="95" t="str">
        <f t="shared" si="0"/>
        <v>DIDT</v>
      </c>
      <c r="F22" s="96" t="e">
        <f>Baltic_Transition_Calculation_D!K28</f>
        <v>#DIV/0!</v>
      </c>
      <c r="G22" s="96" t="e">
        <f>Baltic_Transition_Calculation_D!L28</f>
        <v>#DIV/0!</v>
      </c>
      <c r="H22" s="96" t="e">
        <f>Baltic_Transition_Calculation_D!M28</f>
        <v>#DIV/0!</v>
      </c>
      <c r="I22" s="96" t="e">
        <f>Baltic_Transition_Calculation_D!N28</f>
        <v>#DIV/0!</v>
      </c>
      <c r="J22" s="96" t="e">
        <f>Baltic_Transition_Calculation_D!S28</f>
        <v>#DIV/0!</v>
      </c>
      <c r="K22" s="96" t="e">
        <f>Baltic_Transition_Calculation_D!T28</f>
        <v>#DIV/0!</v>
      </c>
      <c r="L22" s="96" t="e">
        <f>Baltic_Transition_Calculation_D!U28</f>
        <v>#DIV/0!</v>
      </c>
      <c r="M22" s="96" t="e">
        <f>Baltic_Transition_Calculation_D!V28</f>
        <v>#DIV/0!</v>
      </c>
    </row>
    <row r="23" spans="2:13" ht="14.25" x14ac:dyDescent="0.2">
      <c r="B23" s="95" t="s">
        <v>227</v>
      </c>
      <c r="C23" s="95" t="s">
        <v>238</v>
      </c>
      <c r="D23" s="95">
        <v>2</v>
      </c>
      <c r="E23" s="95" t="str">
        <f t="shared" si="0"/>
        <v>DIDT</v>
      </c>
      <c r="F23" s="96" t="e">
        <f>Baltic_Transition_Calculation_D!K29</f>
        <v>#DIV/0!</v>
      </c>
      <c r="G23" s="96" t="e">
        <f>Baltic_Transition_Calculation_D!L29</f>
        <v>#DIV/0!</v>
      </c>
      <c r="H23" s="96" t="e">
        <f>Baltic_Transition_Calculation_D!M29</f>
        <v>#DIV/0!</v>
      </c>
      <c r="I23" s="96" t="e">
        <f>Baltic_Transition_Calculation_D!N29</f>
        <v>#DIV/0!</v>
      </c>
      <c r="J23" s="96" t="e">
        <f>Baltic_Transition_Calculation_D!S29</f>
        <v>#DIV/0!</v>
      </c>
      <c r="K23" s="96" t="e">
        <f>Baltic_Transition_Calculation_D!T29</f>
        <v>#DIV/0!</v>
      </c>
      <c r="L23" s="96" t="e">
        <f>Baltic_Transition_Calculation_D!U29</f>
        <v>#DIV/0!</v>
      </c>
      <c r="M23" s="96" t="e">
        <f>Baltic_Transition_Calculation_D!V29</f>
        <v>#DIV/0!</v>
      </c>
    </row>
    <row r="24" spans="2:13" ht="14.25" x14ac:dyDescent="0.2">
      <c r="B24" s="95" t="s">
        <v>228</v>
      </c>
      <c r="C24" s="95" t="s">
        <v>239</v>
      </c>
      <c r="D24" s="95">
        <v>15</v>
      </c>
      <c r="E24" s="95" t="str">
        <f t="shared" si="0"/>
        <v>DIDT</v>
      </c>
      <c r="F24" s="96" t="e">
        <f>Baltic_Transition_Calculation_D!K30</f>
        <v>#DIV/0!</v>
      </c>
      <c r="G24" s="96" t="e">
        <f>Baltic_Transition_Calculation_D!L30</f>
        <v>#DIV/0!</v>
      </c>
      <c r="H24" s="96" t="e">
        <f>Baltic_Transition_Calculation_D!M30</f>
        <v>#DIV/0!</v>
      </c>
      <c r="I24" s="96" t="e">
        <f>Baltic_Transition_Calculation_D!N30</f>
        <v>#DIV/0!</v>
      </c>
      <c r="J24" s="96" t="e">
        <f>Baltic_Transition_Calculation_D!S30</f>
        <v>#DIV/0!</v>
      </c>
      <c r="K24" s="96" t="e">
        <f>Baltic_Transition_Calculation_D!T30</f>
        <v>#DIV/0!</v>
      </c>
      <c r="L24" s="96" t="e">
        <f>Baltic_Transition_Calculation_D!U30</f>
        <v>#DIV/0!</v>
      </c>
      <c r="M24" s="96" t="e">
        <f>Baltic_Transition_Calculation_D!V30</f>
        <v>#DIV/0!</v>
      </c>
    </row>
    <row r="25" spans="2:13" ht="14.25" x14ac:dyDescent="0.2">
      <c r="B25" s="95" t="s">
        <v>229</v>
      </c>
      <c r="C25" s="95" t="s">
        <v>18</v>
      </c>
      <c r="D25" s="95">
        <v>11</v>
      </c>
      <c r="E25" s="95" t="str">
        <f t="shared" si="0"/>
        <v>DIDT</v>
      </c>
      <c r="F25" s="96" t="e">
        <f>Baltic_Transition_Calculation_D!K31</f>
        <v>#DIV/0!</v>
      </c>
      <c r="G25" s="96" t="e">
        <f>Baltic_Transition_Calculation_D!L31</f>
        <v>#DIV/0!</v>
      </c>
      <c r="H25" s="96" t="e">
        <f>Baltic_Transition_Calculation_D!M31</f>
        <v>#DIV/0!</v>
      </c>
      <c r="I25" s="96" t="e">
        <f>Baltic_Transition_Calculation_D!N31</f>
        <v>#DIV/0!</v>
      </c>
      <c r="J25" s="96" t="e">
        <f>Baltic_Transition_Calculation_D!S31</f>
        <v>#DIV/0!</v>
      </c>
      <c r="K25" s="96" t="e">
        <f>Baltic_Transition_Calculation_D!T31</f>
        <v>#DIV/0!</v>
      </c>
      <c r="L25" s="96" t="e">
        <f>Baltic_Transition_Calculation_D!U31</f>
        <v>#DIV/0!</v>
      </c>
      <c r="M25" s="96" t="e">
        <f>Baltic_Transition_Calculation_D!V31</f>
        <v>#DIV/0!</v>
      </c>
    </row>
    <row r="26" spans="2:13" ht="14.25" x14ac:dyDescent="0.2">
      <c r="B26" s="95" t="s">
        <v>230</v>
      </c>
      <c r="C26" s="95" t="s">
        <v>18</v>
      </c>
      <c r="D26" s="95">
        <v>6</v>
      </c>
      <c r="E26" s="95" t="str">
        <f t="shared" si="0"/>
        <v>DIDT</v>
      </c>
      <c r="F26" s="96" t="e">
        <f>Baltic_Transition_Calculation_D!K32</f>
        <v>#DIV/0!</v>
      </c>
      <c r="G26" s="96" t="e">
        <f>Baltic_Transition_Calculation_D!L32</f>
        <v>#DIV/0!</v>
      </c>
      <c r="H26" s="96" t="e">
        <f>Baltic_Transition_Calculation_D!M32</f>
        <v>#DIV/0!</v>
      </c>
      <c r="I26" s="96" t="e">
        <f>Baltic_Transition_Calculation_D!N32</f>
        <v>#DIV/0!</v>
      </c>
      <c r="J26" s="96" t="e">
        <f>Baltic_Transition_Calculation_D!S32</f>
        <v>#DIV/0!</v>
      </c>
      <c r="K26" s="96" t="e">
        <f>Baltic_Transition_Calculation_D!T32</f>
        <v>#DIV/0!</v>
      </c>
      <c r="L26" s="96" t="e">
        <f>Baltic_Transition_Calculation_D!U32</f>
        <v>#DIV/0!</v>
      </c>
      <c r="M26" s="96" t="e">
        <f>Baltic_Transition_Calculation_D!V32</f>
        <v>#DIV/0!</v>
      </c>
    </row>
    <row r="27" spans="2:13" ht="14.25" x14ac:dyDescent="0.2">
      <c r="B27" s="95" t="s">
        <v>231</v>
      </c>
      <c r="C27" s="95" t="s">
        <v>18</v>
      </c>
      <c r="D27" s="95">
        <v>7</v>
      </c>
      <c r="E27" s="95" t="str">
        <f t="shared" si="0"/>
        <v>DIDT</v>
      </c>
      <c r="F27" s="96" t="e">
        <f>Baltic_Transition_Calculation_D!K33</f>
        <v>#DIV/0!</v>
      </c>
      <c r="G27" s="96" t="e">
        <f>Baltic_Transition_Calculation_D!L33</f>
        <v>#DIV/0!</v>
      </c>
      <c r="H27" s="96" t="e">
        <f>Baltic_Transition_Calculation_D!M33</f>
        <v>#DIV/0!</v>
      </c>
      <c r="I27" s="96" t="e">
        <f>Baltic_Transition_Calculation_D!N33</f>
        <v>#DIV/0!</v>
      </c>
      <c r="J27" s="96" t="e">
        <f>Baltic_Transition_Calculation_D!S33</f>
        <v>#DIV/0!</v>
      </c>
      <c r="K27" s="96" t="e">
        <f>Baltic_Transition_Calculation_D!T33</f>
        <v>#DIV/0!</v>
      </c>
      <c r="L27" s="96" t="e">
        <f>Baltic_Transition_Calculation_D!U33</f>
        <v>#DIV/0!</v>
      </c>
      <c r="M27" s="96" t="e">
        <f>Baltic_Transition_Calculation_D!V33</f>
        <v>#DIV/0!</v>
      </c>
    </row>
    <row r="28" spans="2:13" ht="14.25" x14ac:dyDescent="0.2">
      <c r="B28" s="95" t="s">
        <v>232</v>
      </c>
      <c r="C28" s="95" t="s">
        <v>18</v>
      </c>
      <c r="D28" s="95">
        <v>9</v>
      </c>
      <c r="E28" s="95" t="str">
        <f t="shared" si="0"/>
        <v>DIDT</v>
      </c>
      <c r="F28" s="96" t="e">
        <f>Baltic_Transition_Calculation_D!K34</f>
        <v>#DIV/0!</v>
      </c>
      <c r="G28" s="96" t="e">
        <f>Baltic_Transition_Calculation_D!L34</f>
        <v>#DIV/0!</v>
      </c>
      <c r="H28" s="96" t="e">
        <f>Baltic_Transition_Calculation_D!M34</f>
        <v>#DIV/0!</v>
      </c>
      <c r="I28" s="96" t="e">
        <f>Baltic_Transition_Calculation_D!N34</f>
        <v>#DIV/0!</v>
      </c>
      <c r="J28" s="96" t="e">
        <f>Baltic_Transition_Calculation_D!S34</f>
        <v>#DIV/0!</v>
      </c>
      <c r="K28" s="96" t="e">
        <f>Baltic_Transition_Calculation_D!T34</f>
        <v>#DIV/0!</v>
      </c>
      <c r="L28" s="96" t="e">
        <f>Baltic_Transition_Calculation_D!U34</f>
        <v>#DIV/0!</v>
      </c>
      <c r="M28" s="96" t="e">
        <f>Baltic_Transition_Calculation_D!V34</f>
        <v>#DIV/0!</v>
      </c>
    </row>
    <row r="29" spans="2:13" ht="14.25" x14ac:dyDescent="0.2">
      <c r="B29" s="95" t="s">
        <v>233</v>
      </c>
      <c r="C29" s="95" t="s">
        <v>238</v>
      </c>
      <c r="D29" s="95">
        <v>3</v>
      </c>
      <c r="E29" s="95" t="str">
        <f t="shared" si="0"/>
        <v>DIDT</v>
      </c>
      <c r="F29" s="96" t="e">
        <f>Baltic_Transition_Calculation_D!K35</f>
        <v>#DIV/0!</v>
      </c>
      <c r="G29" s="96" t="e">
        <f>Baltic_Transition_Calculation_D!L35</f>
        <v>#DIV/0!</v>
      </c>
      <c r="H29" s="96" t="e">
        <f>Baltic_Transition_Calculation_D!M35</f>
        <v>#DIV/0!</v>
      </c>
      <c r="I29" s="96" t="e">
        <f>Baltic_Transition_Calculation_D!N35</f>
        <v>#DIV/0!</v>
      </c>
      <c r="J29" s="96" t="e">
        <f>Baltic_Transition_Calculation_D!S35</f>
        <v>#DIV/0!</v>
      </c>
      <c r="K29" s="96" t="e">
        <f>Baltic_Transition_Calculation_D!T35</f>
        <v>#DIV/0!</v>
      </c>
      <c r="L29" s="96" t="e">
        <f>Baltic_Transition_Calculation_D!U35</f>
        <v>#DIV/0!</v>
      </c>
      <c r="M29" s="96" t="e">
        <f>Baltic_Transition_Calculation_D!V35</f>
        <v>#DIV/0!</v>
      </c>
    </row>
    <row r="30" spans="2:13" ht="14.25" x14ac:dyDescent="0.2">
      <c r="B30" s="95" t="s">
        <v>234</v>
      </c>
      <c r="C30" s="95" t="s">
        <v>239</v>
      </c>
      <c r="D30" s="95">
        <v>3</v>
      </c>
      <c r="E30" s="95" t="str">
        <f t="shared" si="0"/>
        <v>DIDT</v>
      </c>
      <c r="F30" s="96" t="e">
        <f>Baltic_Transition_Calculation_D!K36</f>
        <v>#DIV/0!</v>
      </c>
      <c r="G30" s="96" t="e">
        <f>Baltic_Transition_Calculation_D!L36</f>
        <v>#DIV/0!</v>
      </c>
      <c r="H30" s="96" t="e">
        <f>Baltic_Transition_Calculation_D!M36</f>
        <v>#DIV/0!</v>
      </c>
      <c r="I30" s="96" t="e">
        <f>Baltic_Transition_Calculation_D!N36</f>
        <v>#DIV/0!</v>
      </c>
      <c r="J30" s="96" t="e">
        <f>Baltic_Transition_Calculation_D!S36</f>
        <v>#DIV/0!</v>
      </c>
      <c r="K30" s="96" t="e">
        <f>Baltic_Transition_Calculation_D!T36</f>
        <v>#DIV/0!</v>
      </c>
      <c r="L30" s="96" t="e">
        <f>Baltic_Transition_Calculation_D!U36</f>
        <v>#DIV/0!</v>
      </c>
      <c r="M30" s="96" t="e">
        <f>Baltic_Transition_Calculation_D!V36</f>
        <v>#DIV/0!</v>
      </c>
    </row>
    <row r="31" spans="2:13" x14ac:dyDescent="0.2">
      <c r="B31" s="189" t="s">
        <v>269</v>
      </c>
      <c r="C31" s="189"/>
      <c r="D31" s="189"/>
      <c r="E31" s="189"/>
      <c r="F31" s="117" t="e">
        <f>Baltic_Transition_Calculation_D!K39</f>
        <v>#DIV/0!</v>
      </c>
      <c r="G31" s="117" t="e">
        <f>Baltic_Transition_Calculation_D!L39</f>
        <v>#DIV/0!</v>
      </c>
      <c r="H31" s="117" t="e">
        <f>Baltic_Transition_Calculation_D!M39</f>
        <v>#DIV/0!</v>
      </c>
      <c r="I31" s="117" t="e">
        <f>Baltic_Transition_Calculation_D!N39</f>
        <v>#DIV/0!</v>
      </c>
      <c r="J31" s="98" t="e">
        <f>Baltic_Transition_Calculation_D!S39</f>
        <v>#DIV/0!</v>
      </c>
      <c r="K31" s="98" t="e">
        <f>Baltic_Transition_Calculation_D!T39</f>
        <v>#DIV/0!</v>
      </c>
      <c r="L31" s="98" t="e">
        <f>Baltic_Transition_Calculation_D!U39</f>
        <v>#DIV/0!</v>
      </c>
      <c r="M31" s="98" t="e">
        <f>Baltic_Transition_Calculation_D!V39</f>
        <v>#DIV/0!</v>
      </c>
    </row>
    <row r="32" spans="2:13" x14ac:dyDescent="0.2">
      <c r="B32" s="189" t="s">
        <v>120</v>
      </c>
      <c r="C32" s="189"/>
      <c r="D32" s="189"/>
      <c r="E32" s="189"/>
      <c r="F32" s="117" t="e">
        <f>Baltic_Transition_Calculation_D!K37</f>
        <v>#DIV/0!</v>
      </c>
      <c r="G32" s="117" t="e">
        <f>Baltic_Transition_Calculation_D!L37</f>
        <v>#DIV/0!</v>
      </c>
      <c r="H32" s="117" t="e">
        <f>Baltic_Transition_Calculation_D!M37</f>
        <v>#DIV/0!</v>
      </c>
      <c r="I32" s="117" t="e">
        <f>Baltic_Transition_Calculation_D!N37</f>
        <v>#DIV/0!</v>
      </c>
      <c r="J32" s="98" t="e">
        <f>Baltic_Transition_Calculation_D!S37</f>
        <v>#DIV/0!</v>
      </c>
      <c r="K32" s="98" t="e">
        <f>Baltic_Transition_Calculation_D!T37</f>
        <v>#DIV/0!</v>
      </c>
      <c r="L32" s="98" t="e">
        <f>Baltic_Transition_Calculation_D!U37</f>
        <v>#DIV/0!</v>
      </c>
      <c r="M32" s="98" t="e">
        <f>Baltic_Transition_Calculation_D!V37</f>
        <v>#DIV/0!</v>
      </c>
    </row>
    <row r="33" spans="2:13" x14ac:dyDescent="0.2">
      <c r="B33" s="189" t="s">
        <v>121</v>
      </c>
      <c r="C33" s="189"/>
      <c r="D33" s="189"/>
      <c r="E33" s="189"/>
      <c r="F33" s="117" t="e">
        <f>Baltic_Transition_Calculation_D!K38</f>
        <v>#DIV/0!</v>
      </c>
      <c r="G33" s="117" t="e">
        <f>Baltic_Transition_Calculation_D!L38</f>
        <v>#DIV/0!</v>
      </c>
      <c r="H33" s="117" t="e">
        <f>Baltic_Transition_Calculation_D!M38</f>
        <v>#DIV/0!</v>
      </c>
      <c r="I33" s="117" t="e">
        <f>Baltic_Transition_Calculation_D!N38</f>
        <v>#DIV/0!</v>
      </c>
      <c r="J33" s="98" t="e">
        <f>Baltic_Transition_Calculation_D!S38</f>
        <v>#DIV/0!</v>
      </c>
      <c r="K33" s="98" t="e">
        <f>Baltic_Transition_Calculation_D!T38</f>
        <v>#DIV/0!</v>
      </c>
      <c r="L33" s="98" t="e">
        <f>Baltic_Transition_Calculation_D!U38</f>
        <v>#DIV/0!</v>
      </c>
      <c r="M33" s="98" t="e">
        <f>Baltic_Transition_Calculation_D!V38</f>
        <v>#DIV/0!</v>
      </c>
    </row>
  </sheetData>
  <mergeCells count="12">
    <mergeCell ref="B33:E33"/>
    <mergeCell ref="B2:M2"/>
    <mergeCell ref="B4:M4"/>
    <mergeCell ref="B6:G6"/>
    <mergeCell ref="B7:F7"/>
    <mergeCell ref="B8:F8"/>
    <mergeCell ref="B9:F9"/>
    <mergeCell ref="B10:F10"/>
    <mergeCell ref="B12:M12"/>
    <mergeCell ref="C13:D13"/>
    <mergeCell ref="B31:E31"/>
    <mergeCell ref="B32:E32"/>
  </mergeCells>
  <conditionalFormatting sqref="J14:M33">
    <cfRule type="cellIs" dxfId="4" priority="1" operator="lessThan">
      <formula>1</formula>
    </cfRule>
    <cfRule type="cellIs" dxfId="3" priority="2" operator="greaterThan">
      <formula>1</formula>
    </cfRule>
    <cfRule type="cellIs" dxfId="2" priority="3" operator="equal">
      <formula>1</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K14"/>
  <sheetViews>
    <sheetView workbookViewId="0"/>
  </sheetViews>
  <sheetFormatPr defaultRowHeight="12.75" x14ac:dyDescent="0.2"/>
  <cols>
    <col min="1" max="1" width="9" style="133"/>
    <col min="2" max="2" width="17.75" style="133" customWidth="1"/>
    <col min="3" max="3" width="25.625" style="133" customWidth="1"/>
    <col min="4" max="11" width="10.625" style="133" bestFit="1" customWidth="1"/>
    <col min="12" max="16384" width="9" style="133"/>
  </cols>
  <sheetData>
    <row r="2" spans="2:11" ht="18" x14ac:dyDescent="0.25">
      <c r="B2" s="160" t="s">
        <v>302</v>
      </c>
      <c r="C2" s="160"/>
      <c r="D2" s="160"/>
      <c r="E2" s="160"/>
      <c r="F2" s="160"/>
      <c r="G2" s="160"/>
      <c r="H2" s="160"/>
      <c r="I2" s="160"/>
      <c r="J2" s="160"/>
      <c r="K2" s="160"/>
    </row>
    <row r="4" spans="2:11" ht="45.75" customHeight="1" thickBot="1" x14ac:dyDescent="0.35">
      <c r="B4" s="159" t="s">
        <v>297</v>
      </c>
      <c r="C4" s="159"/>
      <c r="D4" s="159"/>
      <c r="E4" s="159"/>
      <c r="F4" s="159"/>
      <c r="G4" s="159"/>
      <c r="H4" s="159"/>
      <c r="I4" s="159"/>
      <c r="J4" s="159"/>
      <c r="K4" s="159"/>
    </row>
    <row r="5" spans="2:11" ht="13.5" thickTop="1" x14ac:dyDescent="0.2">
      <c r="B5" s="1"/>
      <c r="C5" s="1"/>
      <c r="D5" s="1"/>
      <c r="E5" s="1"/>
      <c r="F5" s="1"/>
      <c r="G5" s="1"/>
      <c r="H5" s="1"/>
      <c r="I5" s="1"/>
      <c r="J5" s="1"/>
      <c r="K5" s="1"/>
    </row>
    <row r="6" spans="2:11" ht="15" x14ac:dyDescent="0.2">
      <c r="B6" s="186" t="s">
        <v>278</v>
      </c>
      <c r="C6" s="186"/>
      <c r="D6" s="186"/>
      <c r="E6" s="186"/>
      <c r="F6" s="1"/>
      <c r="G6" s="1"/>
      <c r="H6" s="1"/>
      <c r="I6" s="1"/>
      <c r="J6" s="1"/>
      <c r="K6" s="1"/>
    </row>
    <row r="7" spans="2:11" ht="14.25" x14ac:dyDescent="0.2">
      <c r="B7" s="191" t="s">
        <v>245</v>
      </c>
      <c r="C7" s="191"/>
      <c r="D7" s="191"/>
      <c r="E7" s="134">
        <f>PNEC_Aquatic_Inside_D</f>
        <v>1.7999999999999999E-2</v>
      </c>
      <c r="F7" s="1"/>
      <c r="G7" s="1"/>
      <c r="H7" s="1"/>
      <c r="I7" s="1"/>
      <c r="J7" s="1"/>
      <c r="K7" s="1"/>
    </row>
    <row r="8" spans="2:11" ht="14.25" x14ac:dyDescent="0.2">
      <c r="B8" s="191" t="s">
        <v>246</v>
      </c>
      <c r="C8" s="191"/>
      <c r="D8" s="191"/>
      <c r="E8" s="134">
        <f>PNEC_Sediment_Inside_D</f>
        <v>1.37E-4</v>
      </c>
      <c r="F8" s="1"/>
      <c r="G8" s="1"/>
      <c r="H8" s="1"/>
      <c r="I8" s="1"/>
      <c r="J8" s="1"/>
      <c r="K8" s="1"/>
    </row>
    <row r="9" spans="2:11" ht="14.25" x14ac:dyDescent="0.2">
      <c r="B9" s="191" t="s">
        <v>247</v>
      </c>
      <c r="C9" s="191"/>
      <c r="D9" s="191"/>
      <c r="E9" s="134">
        <f>PNEC_Aquatic_Surrounding_D</f>
        <v>1.7999999999999999E-2</v>
      </c>
      <c r="F9" s="1"/>
      <c r="G9" s="1"/>
      <c r="H9" s="1"/>
      <c r="I9" s="1"/>
      <c r="J9" s="1"/>
      <c r="K9" s="1"/>
    </row>
    <row r="10" spans="2:11" ht="14.25" x14ac:dyDescent="0.2">
      <c r="B10" s="190" t="s">
        <v>270</v>
      </c>
      <c r="C10" s="191"/>
      <c r="D10" s="191"/>
      <c r="E10" s="134">
        <f>PNEC_Sediment_Surrounding_D</f>
        <v>1.37E-4</v>
      </c>
      <c r="F10" s="1"/>
      <c r="G10" s="1"/>
      <c r="H10" s="1"/>
      <c r="I10" s="1"/>
      <c r="J10" s="1"/>
      <c r="K10" s="1"/>
    </row>
    <row r="11" spans="2:11" ht="13.5" thickBot="1" x14ac:dyDescent="0.25"/>
    <row r="12" spans="2:11" ht="15" x14ac:dyDescent="0.2">
      <c r="B12" s="194" t="s">
        <v>298</v>
      </c>
      <c r="C12" s="195"/>
      <c r="D12" s="195"/>
      <c r="E12" s="195"/>
      <c r="F12" s="195"/>
      <c r="G12" s="195"/>
      <c r="H12" s="195"/>
      <c r="I12" s="195"/>
      <c r="J12" s="195"/>
      <c r="K12" s="195"/>
    </row>
    <row r="13" spans="2:11" ht="99.75" x14ac:dyDescent="0.2">
      <c r="B13" s="18" t="s">
        <v>10</v>
      </c>
      <c r="C13" s="18" t="s">
        <v>12</v>
      </c>
      <c r="D13" s="16" t="s">
        <v>244</v>
      </c>
      <c r="E13" s="16" t="s">
        <v>334</v>
      </c>
      <c r="F13" s="16" t="s">
        <v>335</v>
      </c>
      <c r="G13" s="16" t="s">
        <v>336</v>
      </c>
      <c r="H13" s="16" t="s">
        <v>170</v>
      </c>
      <c r="I13" s="16" t="s">
        <v>337</v>
      </c>
      <c r="J13" s="16" t="s">
        <v>338</v>
      </c>
      <c r="K13" s="16" t="s">
        <v>339</v>
      </c>
    </row>
    <row r="14" spans="2:11" ht="14.25" x14ac:dyDescent="0.2">
      <c r="B14" s="137" t="s">
        <v>294</v>
      </c>
      <c r="C14" s="137" t="str">
        <f>Compound_Name_Z</f>
        <v>Zineb</v>
      </c>
      <c r="D14" s="67" t="e">
        <f>OECD_Marina_Calculations_D!I20</f>
        <v>#DIV/0!</v>
      </c>
      <c r="E14" s="67" t="e">
        <f>OECD_Marina_Calculations_D!J20</f>
        <v>#DIV/0!</v>
      </c>
      <c r="F14" s="67" t="e">
        <f>OECD_Marina_Calculations_D!K20</f>
        <v>#DIV/0!</v>
      </c>
      <c r="G14" s="67" t="e">
        <f>OECD_Marina_Calculations_D!L20</f>
        <v>#DIV/0!</v>
      </c>
      <c r="H14" s="67" t="e">
        <f>OECD_Marina_Calculations_D!Q20</f>
        <v>#DIV/0!</v>
      </c>
      <c r="I14" s="67" t="e">
        <f>OECD_Marina_Calculations_D!R20</f>
        <v>#DIV/0!</v>
      </c>
      <c r="J14" s="67" t="e">
        <f>OECD_Marina_Calculations_D!S20</f>
        <v>#DIV/0!</v>
      </c>
      <c r="K14" s="67" t="e">
        <f>OECD_Marina_Calculations_D!T20</f>
        <v>#DIV/0!</v>
      </c>
    </row>
  </sheetData>
  <mergeCells count="8">
    <mergeCell ref="B10:D10"/>
    <mergeCell ref="B12:K12"/>
    <mergeCell ref="B2:K2"/>
    <mergeCell ref="B4:K4"/>
    <mergeCell ref="B6:E6"/>
    <mergeCell ref="B7:D7"/>
    <mergeCell ref="B8:D8"/>
    <mergeCell ref="B9:D9"/>
  </mergeCells>
  <conditionalFormatting sqref="H14:K14">
    <cfRule type="cellIs" dxfId="1" priority="1" operator="greaterThan">
      <formula>1</formula>
    </cfRule>
    <cfRule type="cellIs" dxfId="0" priority="2" operator="lessThanOrEqual">
      <formula>1</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2060"/>
  </sheetPr>
  <dimension ref="B2:M41"/>
  <sheetViews>
    <sheetView topLeftCell="A7" workbookViewId="0">
      <selection activeCell="B49" sqref="B49"/>
    </sheetView>
  </sheetViews>
  <sheetFormatPr defaultRowHeight="12.75" x14ac:dyDescent="0.2"/>
  <cols>
    <col min="1" max="1" width="9" style="1"/>
    <col min="2" max="2" width="41.75" style="1" customWidth="1"/>
    <col min="3" max="3" width="19.875" style="1" customWidth="1"/>
    <col min="4" max="4" width="13.375" style="1" customWidth="1"/>
    <col min="5" max="16384" width="9" style="1"/>
  </cols>
  <sheetData>
    <row r="2" spans="2:13" ht="18" x14ac:dyDescent="0.25">
      <c r="B2" s="160" t="s">
        <v>302</v>
      </c>
      <c r="C2" s="160"/>
      <c r="D2" s="160"/>
      <c r="E2" s="160"/>
      <c r="F2" s="160"/>
      <c r="G2" s="160"/>
      <c r="H2" s="160"/>
      <c r="I2" s="160"/>
      <c r="J2" s="160"/>
      <c r="K2" s="160"/>
      <c r="L2" s="160"/>
      <c r="M2" s="160"/>
    </row>
    <row r="4" spans="2:13" ht="21" thickBot="1" x14ac:dyDescent="0.35">
      <c r="B4" s="196" t="s">
        <v>297</v>
      </c>
      <c r="C4" s="196"/>
      <c r="D4" s="196"/>
      <c r="E4" s="196"/>
      <c r="F4" s="196"/>
      <c r="G4" s="196"/>
      <c r="H4" s="196"/>
      <c r="I4" s="196"/>
      <c r="J4" s="196"/>
      <c r="K4" s="196"/>
      <c r="L4" s="196"/>
      <c r="M4" s="196"/>
    </row>
    <row r="5" spans="2:13" ht="13.5" thickTop="1" x14ac:dyDescent="0.2"/>
    <row r="6" spans="2:13" ht="18" thickBot="1" x14ac:dyDescent="0.35">
      <c r="B6" s="14" t="s">
        <v>0</v>
      </c>
    </row>
    <row r="7" spans="2:13" ht="13.5" thickTop="1" x14ac:dyDescent="0.2"/>
    <row r="8" spans="2:13" x14ac:dyDescent="0.2">
      <c r="B8" s="1" t="s">
        <v>1</v>
      </c>
      <c r="C8" s="73" t="s">
        <v>357</v>
      </c>
    </row>
    <row r="11" spans="2:13" x14ac:dyDescent="0.2">
      <c r="B11" s="57"/>
    </row>
    <row r="14" spans="2:13" x14ac:dyDescent="0.2">
      <c r="D14" s="10"/>
    </row>
    <row r="16" spans="2:13" ht="15" x14ac:dyDescent="0.25">
      <c r="B16" s="11"/>
    </row>
    <row r="18" spans="2:4" x14ac:dyDescent="0.2">
      <c r="D18" s="10"/>
    </row>
    <row r="20" spans="2:4" ht="15" x14ac:dyDescent="0.25">
      <c r="B20" s="11"/>
    </row>
    <row r="21" spans="2:4" ht="15" x14ac:dyDescent="0.25">
      <c r="B21" s="11"/>
    </row>
    <row r="22" spans="2:4" ht="15" x14ac:dyDescent="0.25">
      <c r="B22" s="11"/>
    </row>
    <row r="23" spans="2:4" ht="15" x14ac:dyDescent="0.25">
      <c r="B23" s="11"/>
    </row>
    <row r="29" spans="2:4" ht="15" x14ac:dyDescent="0.25">
      <c r="B29" s="11"/>
    </row>
    <row r="35" spans="2:4" ht="15" x14ac:dyDescent="0.25">
      <c r="B35" s="11"/>
    </row>
    <row r="36" spans="2:4" x14ac:dyDescent="0.2">
      <c r="B36" s="12"/>
    </row>
    <row r="37" spans="2:4" x14ac:dyDescent="0.2">
      <c r="B37" s="12"/>
    </row>
    <row r="38" spans="2:4" x14ac:dyDescent="0.2">
      <c r="B38" s="12"/>
      <c r="D38" s="10"/>
    </row>
    <row r="40" spans="2:4" ht="15" x14ac:dyDescent="0.25">
      <c r="B40" s="11"/>
    </row>
    <row r="41" spans="2:4" ht="15" x14ac:dyDescent="0.25">
      <c r="D41" s="13"/>
    </row>
  </sheetData>
  <mergeCells count="2">
    <mergeCell ref="B4:M4"/>
    <mergeCell ref="B2:M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2:M41"/>
  <sheetViews>
    <sheetView workbookViewId="0"/>
  </sheetViews>
  <sheetFormatPr defaultRowHeight="12.75" x14ac:dyDescent="0.2"/>
  <cols>
    <col min="1" max="1" width="9" style="1"/>
    <col min="2" max="2" width="41.75" style="1" customWidth="1"/>
    <col min="3" max="3" width="19.875" style="1" customWidth="1"/>
    <col min="4" max="4" width="13.375" style="1" customWidth="1"/>
    <col min="5" max="16384" width="9" style="1"/>
  </cols>
  <sheetData>
    <row r="2" spans="2:13" ht="18" x14ac:dyDescent="0.25">
      <c r="B2" s="160" t="s">
        <v>302</v>
      </c>
      <c r="C2" s="160"/>
      <c r="D2" s="160"/>
      <c r="E2" s="160"/>
      <c r="F2" s="160"/>
      <c r="G2" s="160"/>
      <c r="H2" s="160"/>
      <c r="I2" s="160"/>
      <c r="J2" s="160"/>
      <c r="K2" s="160"/>
      <c r="L2" s="160"/>
      <c r="M2" s="160"/>
    </row>
    <row r="4" spans="2:13" ht="21" thickBot="1" x14ac:dyDescent="0.35">
      <c r="B4" s="196" t="s">
        <v>297</v>
      </c>
      <c r="C4" s="196"/>
      <c r="D4" s="196"/>
      <c r="E4" s="196"/>
      <c r="F4" s="196"/>
      <c r="G4" s="196"/>
      <c r="H4" s="196"/>
      <c r="I4" s="196"/>
      <c r="J4" s="196"/>
      <c r="K4" s="196"/>
      <c r="L4" s="196"/>
      <c r="M4" s="196"/>
    </row>
    <row r="5" spans="2:13" ht="13.5" thickTop="1" x14ac:dyDescent="0.2"/>
    <row r="6" spans="2:13" ht="18" thickBot="1" x14ac:dyDescent="0.35">
      <c r="B6" s="14" t="s">
        <v>0</v>
      </c>
    </row>
    <row r="7" spans="2:13" ht="13.5" thickTop="1" x14ac:dyDescent="0.2"/>
    <row r="8" spans="2:13" x14ac:dyDescent="0.2">
      <c r="B8" s="1" t="s">
        <v>1</v>
      </c>
      <c r="C8" s="73" t="s">
        <v>330</v>
      </c>
    </row>
    <row r="11" spans="2:13" x14ac:dyDescent="0.2">
      <c r="B11" s="57"/>
    </row>
    <row r="14" spans="2:13" x14ac:dyDescent="0.2">
      <c r="D14" s="10"/>
    </row>
    <row r="16" spans="2:13" ht="15" x14ac:dyDescent="0.25">
      <c r="B16" s="11"/>
    </row>
    <row r="18" spans="2:4" x14ac:dyDescent="0.2">
      <c r="D18" s="10"/>
    </row>
    <row r="20" spans="2:4" ht="15" x14ac:dyDescent="0.25">
      <c r="B20" s="11"/>
    </row>
    <row r="21" spans="2:4" ht="15" x14ac:dyDescent="0.25">
      <c r="B21" s="11"/>
    </row>
    <row r="22" spans="2:4" ht="15" x14ac:dyDescent="0.25">
      <c r="B22" s="11"/>
    </row>
    <row r="23" spans="2:4" ht="15" x14ac:dyDescent="0.25">
      <c r="B23" s="11"/>
    </row>
    <row r="29" spans="2:4" ht="15" x14ac:dyDescent="0.25">
      <c r="B29" s="11"/>
    </row>
    <row r="35" spans="2:4" ht="15" x14ac:dyDescent="0.25">
      <c r="B35" s="11"/>
    </row>
    <row r="36" spans="2:4" x14ac:dyDescent="0.2">
      <c r="B36" s="12"/>
    </row>
    <row r="37" spans="2:4" x14ac:dyDescent="0.2">
      <c r="B37" s="12"/>
    </row>
    <row r="38" spans="2:4" x14ac:dyDescent="0.2">
      <c r="B38" s="12"/>
      <c r="D38" s="10"/>
    </row>
    <row r="40" spans="2:4" ht="15" x14ac:dyDescent="0.25">
      <c r="B40" s="11"/>
    </row>
    <row r="41" spans="2:4" ht="15" x14ac:dyDescent="0.25">
      <c r="D41" s="13"/>
    </row>
  </sheetData>
  <mergeCells count="2">
    <mergeCell ref="B2:M2"/>
    <mergeCell ref="B4:M4"/>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N61"/>
  <sheetViews>
    <sheetView workbookViewId="0"/>
  </sheetViews>
  <sheetFormatPr defaultRowHeight="12.75" x14ac:dyDescent="0.2"/>
  <cols>
    <col min="1" max="1" width="9" style="133"/>
    <col min="2" max="2" width="18" style="133" bestFit="1" customWidth="1"/>
    <col min="3" max="3" width="4" style="133" bestFit="1" customWidth="1"/>
    <col min="4" max="4" width="3.625" style="133" bestFit="1" customWidth="1"/>
    <col min="5" max="5" width="34" style="133" bestFit="1" customWidth="1"/>
    <col min="6" max="8" width="14.5" style="133" bestFit="1" customWidth="1"/>
    <col min="9" max="9" width="14.375" style="133" bestFit="1" customWidth="1"/>
    <col min="10" max="16384" width="9" style="133"/>
  </cols>
  <sheetData>
    <row r="2" spans="2:14" ht="21" thickBot="1" x14ac:dyDescent="0.35">
      <c r="B2" s="159" t="s">
        <v>297</v>
      </c>
      <c r="C2" s="159"/>
      <c r="D2" s="159"/>
      <c r="E2" s="159"/>
      <c r="F2" s="159"/>
      <c r="G2" s="159"/>
      <c r="H2" s="159"/>
      <c r="I2" s="159"/>
      <c r="J2" s="159"/>
      <c r="K2" s="159"/>
      <c r="L2" s="159"/>
      <c r="M2" s="159"/>
      <c r="N2" s="159"/>
    </row>
    <row r="3" spans="2:14" ht="13.5" thickTop="1" x14ac:dyDescent="0.2"/>
    <row r="5" spans="2:14" ht="15" x14ac:dyDescent="0.2">
      <c r="B5" s="186" t="s">
        <v>305</v>
      </c>
      <c r="C5" s="186"/>
      <c r="D5" s="186"/>
      <c r="E5" s="186"/>
      <c r="F5" s="186"/>
      <c r="G5" s="186"/>
      <c r="H5" s="186"/>
      <c r="I5" s="186"/>
    </row>
    <row r="6" spans="2:14" ht="85.5" x14ac:dyDescent="0.2">
      <c r="B6" s="18" t="s">
        <v>10</v>
      </c>
      <c r="C6" s="187" t="s">
        <v>11</v>
      </c>
      <c r="D6" s="187"/>
      <c r="E6" s="18" t="s">
        <v>12</v>
      </c>
      <c r="F6" s="18" t="s">
        <v>313</v>
      </c>
      <c r="G6" s="18" t="s">
        <v>340</v>
      </c>
      <c r="H6" s="18" t="s">
        <v>314</v>
      </c>
      <c r="I6" s="18" t="s">
        <v>341</v>
      </c>
    </row>
    <row r="7" spans="2:14" ht="14.25" x14ac:dyDescent="0.2">
      <c r="B7" s="95" t="s">
        <v>65</v>
      </c>
      <c r="C7" s="95" t="s">
        <v>13</v>
      </c>
      <c r="D7" s="95">
        <v>1</v>
      </c>
      <c r="E7" s="95" t="str">
        <f t="shared" ref="E7:E53" si="0">Substances</f>
        <v>Zineb and DIDT</v>
      </c>
      <c r="F7" s="67" t="e">
        <f>Atlantic_Scenario_Calculation_Z!S20+Atlantic_Scenario_Calculation_D!S20</f>
        <v>#DIV/0!</v>
      </c>
      <c r="G7" s="67" t="e">
        <f>Atlantic_Scenario_Calculation_Z!T20+Atlantic_Scenario_Calculation_D!T20</f>
        <v>#DIV/0!</v>
      </c>
      <c r="H7" s="67" t="e">
        <f>Atlantic_Scenario_Calculation_Z!U20+Atlantic_Scenario_Calculation_D!U20</f>
        <v>#DIV/0!</v>
      </c>
      <c r="I7" s="67" t="e">
        <f>Atlantic_Scenario_Calculation_Z!V20+Atlantic_Scenario_Calculation_D!V20</f>
        <v>#DIV/0!</v>
      </c>
    </row>
    <row r="8" spans="2:14" ht="14.25" x14ac:dyDescent="0.2">
      <c r="B8" s="95" t="s">
        <v>66</v>
      </c>
      <c r="C8" s="95" t="s">
        <v>13</v>
      </c>
      <c r="D8" s="95">
        <v>2</v>
      </c>
      <c r="E8" s="95" t="str">
        <f t="shared" si="0"/>
        <v>Zineb and DIDT</v>
      </c>
      <c r="F8" s="67" t="e">
        <f>Atlantic_Scenario_Calculation_Z!S21+Atlantic_Scenario_Calculation_D!S21</f>
        <v>#DIV/0!</v>
      </c>
      <c r="G8" s="67" t="e">
        <f>Atlantic_Scenario_Calculation_Z!T21+Atlantic_Scenario_Calculation_D!T21</f>
        <v>#DIV/0!</v>
      </c>
      <c r="H8" s="67" t="e">
        <f>Atlantic_Scenario_Calculation_Z!U21+Atlantic_Scenario_Calculation_D!U21</f>
        <v>#DIV/0!</v>
      </c>
      <c r="I8" s="67" t="e">
        <f>Atlantic_Scenario_Calculation_Z!V21+Atlantic_Scenario_Calculation_D!V21</f>
        <v>#DIV/0!</v>
      </c>
    </row>
    <row r="9" spans="2:14" ht="14.25" x14ac:dyDescent="0.2">
      <c r="B9" s="95" t="s">
        <v>67</v>
      </c>
      <c r="C9" s="95" t="s">
        <v>13</v>
      </c>
      <c r="D9" s="95">
        <v>3</v>
      </c>
      <c r="E9" s="95" t="str">
        <f t="shared" si="0"/>
        <v>Zineb and DIDT</v>
      </c>
      <c r="F9" s="67" t="e">
        <f>Atlantic_Scenario_Calculation_Z!S22+Atlantic_Scenario_Calculation_D!S22</f>
        <v>#DIV/0!</v>
      </c>
      <c r="G9" s="67" t="e">
        <f>Atlantic_Scenario_Calculation_Z!T22+Atlantic_Scenario_Calculation_D!T22</f>
        <v>#DIV/0!</v>
      </c>
      <c r="H9" s="67" t="e">
        <f>Atlantic_Scenario_Calculation_Z!U22+Atlantic_Scenario_Calculation_D!U22</f>
        <v>#DIV/0!</v>
      </c>
      <c r="I9" s="67" t="e">
        <f>Atlantic_Scenario_Calculation_Z!V22+Atlantic_Scenario_Calculation_D!V22</f>
        <v>#DIV/0!</v>
      </c>
    </row>
    <row r="10" spans="2:14" ht="14.25" x14ac:dyDescent="0.2">
      <c r="B10" s="95" t="s">
        <v>68</v>
      </c>
      <c r="C10" s="95" t="s">
        <v>14</v>
      </c>
      <c r="D10" s="95">
        <v>1</v>
      </c>
      <c r="E10" s="95" t="str">
        <f t="shared" si="0"/>
        <v>Zineb and DIDT</v>
      </c>
      <c r="F10" s="67" t="e">
        <f>Atlantic_Scenario_Calculation_Z!S23+Atlantic_Scenario_Calculation_D!S23</f>
        <v>#DIV/0!</v>
      </c>
      <c r="G10" s="67" t="e">
        <f>Atlantic_Scenario_Calculation_Z!T23+Atlantic_Scenario_Calculation_D!T23</f>
        <v>#DIV/0!</v>
      </c>
      <c r="H10" s="67" t="e">
        <f>Atlantic_Scenario_Calculation_Z!U23+Atlantic_Scenario_Calculation_D!U23</f>
        <v>#DIV/0!</v>
      </c>
      <c r="I10" s="67" t="e">
        <f>Atlantic_Scenario_Calculation_Z!V23+Atlantic_Scenario_Calculation_D!V23</f>
        <v>#DIV/0!</v>
      </c>
    </row>
    <row r="11" spans="2:14" ht="14.25" x14ac:dyDescent="0.2">
      <c r="B11" s="95" t="s">
        <v>69</v>
      </c>
      <c r="C11" s="95" t="s">
        <v>14</v>
      </c>
      <c r="D11" s="95">
        <v>10</v>
      </c>
      <c r="E11" s="95" t="str">
        <f t="shared" si="0"/>
        <v>Zineb and DIDT</v>
      </c>
      <c r="F11" s="67" t="e">
        <f>Atlantic_Scenario_Calculation_Z!S24+Atlantic_Scenario_Calculation_D!S24</f>
        <v>#DIV/0!</v>
      </c>
      <c r="G11" s="67" t="e">
        <f>Atlantic_Scenario_Calculation_Z!T24+Atlantic_Scenario_Calculation_D!T24</f>
        <v>#DIV/0!</v>
      </c>
      <c r="H11" s="67" t="e">
        <f>Atlantic_Scenario_Calculation_Z!U24+Atlantic_Scenario_Calculation_D!U24</f>
        <v>#DIV/0!</v>
      </c>
      <c r="I11" s="67" t="e">
        <f>Atlantic_Scenario_Calculation_Z!V24+Atlantic_Scenario_Calculation_D!V24</f>
        <v>#DIV/0!</v>
      </c>
    </row>
    <row r="12" spans="2:14" ht="14.25" x14ac:dyDescent="0.2">
      <c r="B12" s="95" t="s">
        <v>70</v>
      </c>
      <c r="C12" s="95" t="s">
        <v>14</v>
      </c>
      <c r="D12" s="95">
        <v>3</v>
      </c>
      <c r="E12" s="95" t="str">
        <f t="shared" si="0"/>
        <v>Zineb and DIDT</v>
      </c>
      <c r="F12" s="67" t="e">
        <f>Atlantic_Scenario_Calculation_Z!S25+Atlantic_Scenario_Calculation_D!S25</f>
        <v>#DIV/0!</v>
      </c>
      <c r="G12" s="67" t="e">
        <f>Atlantic_Scenario_Calculation_Z!T25+Atlantic_Scenario_Calculation_D!T25</f>
        <v>#DIV/0!</v>
      </c>
      <c r="H12" s="67" t="e">
        <f>Atlantic_Scenario_Calculation_Z!U25+Atlantic_Scenario_Calculation_D!U25</f>
        <v>#DIV/0!</v>
      </c>
      <c r="I12" s="67" t="e">
        <f>Atlantic_Scenario_Calculation_Z!V25+Atlantic_Scenario_Calculation_D!V25</f>
        <v>#DIV/0!</v>
      </c>
    </row>
    <row r="13" spans="2:14" ht="14.25" x14ac:dyDescent="0.2">
      <c r="B13" s="95" t="s">
        <v>71</v>
      </c>
      <c r="C13" s="95" t="s">
        <v>14</v>
      </c>
      <c r="D13" s="95">
        <v>4</v>
      </c>
      <c r="E13" s="95" t="str">
        <f t="shared" si="0"/>
        <v>Zineb and DIDT</v>
      </c>
      <c r="F13" s="67" t="e">
        <f>Atlantic_Scenario_Calculation_Z!S26+Atlantic_Scenario_Calculation_D!S26</f>
        <v>#DIV/0!</v>
      </c>
      <c r="G13" s="67" t="e">
        <f>Atlantic_Scenario_Calculation_Z!T26+Atlantic_Scenario_Calculation_D!T26</f>
        <v>#DIV/0!</v>
      </c>
      <c r="H13" s="67" t="e">
        <f>Atlantic_Scenario_Calculation_Z!U26+Atlantic_Scenario_Calculation_D!U26</f>
        <v>#DIV/0!</v>
      </c>
      <c r="I13" s="67" t="e">
        <f>Atlantic_Scenario_Calculation_Z!V26+Atlantic_Scenario_Calculation_D!V26</f>
        <v>#DIV/0!</v>
      </c>
    </row>
    <row r="14" spans="2:14" ht="14.25" x14ac:dyDescent="0.2">
      <c r="B14" s="95" t="s">
        <v>72</v>
      </c>
      <c r="C14" s="95" t="s">
        <v>14</v>
      </c>
      <c r="D14" s="95">
        <v>5</v>
      </c>
      <c r="E14" s="95" t="str">
        <f t="shared" si="0"/>
        <v>Zineb and DIDT</v>
      </c>
      <c r="F14" s="67" t="e">
        <f>Atlantic_Scenario_Calculation_Z!S27+Atlantic_Scenario_Calculation_D!S27</f>
        <v>#DIV/0!</v>
      </c>
      <c r="G14" s="67" t="e">
        <f>Atlantic_Scenario_Calculation_Z!T27+Atlantic_Scenario_Calculation_D!T27</f>
        <v>#DIV/0!</v>
      </c>
      <c r="H14" s="67" t="e">
        <f>Atlantic_Scenario_Calculation_Z!U27+Atlantic_Scenario_Calculation_D!U27</f>
        <v>#DIV/0!</v>
      </c>
      <c r="I14" s="67" t="e">
        <f>Atlantic_Scenario_Calculation_Z!V27+Atlantic_Scenario_Calculation_D!V27</f>
        <v>#DIV/0!</v>
      </c>
    </row>
    <row r="15" spans="2:14" ht="14.25" x14ac:dyDescent="0.2">
      <c r="B15" s="95" t="s">
        <v>73</v>
      </c>
      <c r="C15" s="95" t="s">
        <v>14</v>
      </c>
      <c r="D15" s="95">
        <v>7</v>
      </c>
      <c r="E15" s="95" t="str">
        <f t="shared" si="0"/>
        <v>Zineb and DIDT</v>
      </c>
      <c r="F15" s="67" t="e">
        <f>Atlantic_Scenario_Calculation_Z!S28+Atlantic_Scenario_Calculation_D!S28</f>
        <v>#DIV/0!</v>
      </c>
      <c r="G15" s="67" t="e">
        <f>Atlantic_Scenario_Calculation_Z!T28+Atlantic_Scenario_Calculation_D!T28</f>
        <v>#DIV/0!</v>
      </c>
      <c r="H15" s="67" t="e">
        <f>Atlantic_Scenario_Calculation_Z!U28+Atlantic_Scenario_Calculation_D!U28</f>
        <v>#DIV/0!</v>
      </c>
      <c r="I15" s="67" t="e">
        <f>Atlantic_Scenario_Calculation_Z!V28+Atlantic_Scenario_Calculation_D!V28</f>
        <v>#DIV/0!</v>
      </c>
    </row>
    <row r="16" spans="2:14" ht="14.25" x14ac:dyDescent="0.2">
      <c r="B16" s="95" t="s">
        <v>21</v>
      </c>
      <c r="C16" s="95" t="s">
        <v>14</v>
      </c>
      <c r="D16" s="95">
        <v>8</v>
      </c>
      <c r="E16" s="95" t="str">
        <f t="shared" si="0"/>
        <v>Zineb and DIDT</v>
      </c>
      <c r="F16" s="67" t="e">
        <f>Atlantic_Scenario_Calculation_Z!S29+Atlantic_Scenario_Calculation_D!S29</f>
        <v>#DIV/0!</v>
      </c>
      <c r="G16" s="67" t="e">
        <f>Atlantic_Scenario_Calculation_Z!T29+Atlantic_Scenario_Calculation_D!T29</f>
        <v>#DIV/0!</v>
      </c>
      <c r="H16" s="67" t="e">
        <f>Atlantic_Scenario_Calculation_Z!U29+Atlantic_Scenario_Calculation_D!U29</f>
        <v>#DIV/0!</v>
      </c>
      <c r="I16" s="67" t="e">
        <f>Atlantic_Scenario_Calculation_Z!V29+Atlantic_Scenario_Calculation_D!V29</f>
        <v>#DIV/0!</v>
      </c>
    </row>
    <row r="17" spans="2:9" ht="14.25" x14ac:dyDescent="0.2">
      <c r="B17" s="95" t="s">
        <v>22</v>
      </c>
      <c r="C17" s="95" t="s">
        <v>14</v>
      </c>
      <c r="D17" s="95">
        <v>9</v>
      </c>
      <c r="E17" s="95" t="str">
        <f t="shared" si="0"/>
        <v>Zineb and DIDT</v>
      </c>
      <c r="F17" s="67" t="e">
        <f>Atlantic_Scenario_Calculation_Z!S30+Atlantic_Scenario_Calculation_D!S30</f>
        <v>#DIV/0!</v>
      </c>
      <c r="G17" s="67" t="e">
        <f>Atlantic_Scenario_Calculation_Z!T30+Atlantic_Scenario_Calculation_D!T30</f>
        <v>#DIV/0!</v>
      </c>
      <c r="H17" s="67" t="e">
        <f>Atlantic_Scenario_Calculation_Z!U30+Atlantic_Scenario_Calculation_D!U30</f>
        <v>#DIV/0!</v>
      </c>
      <c r="I17" s="67" t="e">
        <f>Atlantic_Scenario_Calculation_Z!V30+Atlantic_Scenario_Calculation_D!V30</f>
        <v>#DIV/0!</v>
      </c>
    </row>
    <row r="18" spans="2:9" ht="14.25" x14ac:dyDescent="0.2">
      <c r="B18" s="95" t="s">
        <v>23</v>
      </c>
      <c r="C18" s="95" t="s">
        <v>15</v>
      </c>
      <c r="D18" s="95">
        <v>1</v>
      </c>
      <c r="E18" s="95" t="str">
        <f t="shared" si="0"/>
        <v>Zineb and DIDT</v>
      </c>
      <c r="F18" s="67" t="e">
        <f>Atlantic_Scenario_Calculation_Z!S31+Atlantic_Scenario_Calculation_D!S31</f>
        <v>#DIV/0!</v>
      </c>
      <c r="G18" s="67" t="e">
        <f>Atlantic_Scenario_Calculation_Z!T31+Atlantic_Scenario_Calculation_D!T31</f>
        <v>#DIV/0!</v>
      </c>
      <c r="H18" s="67" t="e">
        <f>Atlantic_Scenario_Calculation_Z!U31+Atlantic_Scenario_Calculation_D!U31</f>
        <v>#DIV/0!</v>
      </c>
      <c r="I18" s="67" t="e">
        <f>Atlantic_Scenario_Calculation_Z!V31+Atlantic_Scenario_Calculation_D!V31</f>
        <v>#DIV/0!</v>
      </c>
    </row>
    <row r="19" spans="2:9" ht="14.25" x14ac:dyDescent="0.2">
      <c r="B19" s="95" t="s">
        <v>24</v>
      </c>
      <c r="C19" s="95" t="s">
        <v>15</v>
      </c>
      <c r="D19" s="95">
        <v>2</v>
      </c>
      <c r="E19" s="95" t="str">
        <f t="shared" si="0"/>
        <v>Zineb and DIDT</v>
      </c>
      <c r="F19" s="67" t="e">
        <f>Atlantic_Scenario_Calculation_Z!S32+Atlantic_Scenario_Calculation_D!S32</f>
        <v>#DIV/0!</v>
      </c>
      <c r="G19" s="67" t="e">
        <f>Atlantic_Scenario_Calculation_Z!T32+Atlantic_Scenario_Calculation_D!T32</f>
        <v>#DIV/0!</v>
      </c>
      <c r="H19" s="67" t="e">
        <f>Atlantic_Scenario_Calculation_Z!U32+Atlantic_Scenario_Calculation_D!U32</f>
        <v>#DIV/0!</v>
      </c>
      <c r="I19" s="67" t="e">
        <f>Atlantic_Scenario_Calculation_Z!V32+Atlantic_Scenario_Calculation_D!V32</f>
        <v>#DIV/0!</v>
      </c>
    </row>
    <row r="20" spans="2:9" ht="14.25" x14ac:dyDescent="0.2">
      <c r="B20" s="95" t="s">
        <v>25</v>
      </c>
      <c r="C20" s="95" t="s">
        <v>16</v>
      </c>
      <c r="D20" s="95">
        <v>3</v>
      </c>
      <c r="E20" s="95" t="str">
        <f t="shared" si="0"/>
        <v>Zineb and DIDT</v>
      </c>
      <c r="F20" s="67" t="e">
        <f>Atlantic_Scenario_Calculation_Z!S33+Atlantic_Scenario_Calculation_D!S33</f>
        <v>#DIV/0!</v>
      </c>
      <c r="G20" s="67" t="e">
        <f>Atlantic_Scenario_Calculation_Z!T33+Atlantic_Scenario_Calculation_D!T33</f>
        <v>#DIV/0!</v>
      </c>
      <c r="H20" s="67" t="e">
        <f>Atlantic_Scenario_Calculation_Z!U33+Atlantic_Scenario_Calculation_D!U33</f>
        <v>#DIV/0!</v>
      </c>
      <c r="I20" s="67" t="e">
        <f>Atlantic_Scenario_Calculation_Z!V33+Atlantic_Scenario_Calculation_D!V33</f>
        <v>#DIV/0!</v>
      </c>
    </row>
    <row r="21" spans="2:9" ht="14.25" x14ac:dyDescent="0.2">
      <c r="B21" s="95" t="s">
        <v>26</v>
      </c>
      <c r="C21" s="95" t="s">
        <v>16</v>
      </c>
      <c r="D21" s="95">
        <v>1</v>
      </c>
      <c r="E21" s="95" t="str">
        <f t="shared" si="0"/>
        <v>Zineb and DIDT</v>
      </c>
      <c r="F21" s="67" t="e">
        <f>Atlantic_Scenario_Calculation_Z!S34+Atlantic_Scenario_Calculation_D!S34</f>
        <v>#DIV/0!</v>
      </c>
      <c r="G21" s="67" t="e">
        <f>Atlantic_Scenario_Calculation_Z!T34+Atlantic_Scenario_Calculation_D!T34</f>
        <v>#DIV/0!</v>
      </c>
      <c r="H21" s="67" t="e">
        <f>Atlantic_Scenario_Calculation_Z!U34+Atlantic_Scenario_Calculation_D!U34</f>
        <v>#DIV/0!</v>
      </c>
      <c r="I21" s="67" t="e">
        <f>Atlantic_Scenario_Calculation_Z!V34+Atlantic_Scenario_Calculation_D!V34</f>
        <v>#DIV/0!</v>
      </c>
    </row>
    <row r="22" spans="2:9" ht="14.25" x14ac:dyDescent="0.2">
      <c r="B22" s="95" t="s">
        <v>27</v>
      </c>
      <c r="C22" s="95" t="s">
        <v>16</v>
      </c>
      <c r="D22" s="95">
        <v>2</v>
      </c>
      <c r="E22" s="95" t="str">
        <f t="shared" si="0"/>
        <v>Zineb and DIDT</v>
      </c>
      <c r="F22" s="67" t="e">
        <f>Atlantic_Scenario_Calculation_Z!S35+Atlantic_Scenario_Calculation_D!S35</f>
        <v>#DIV/0!</v>
      </c>
      <c r="G22" s="67" t="e">
        <f>Atlantic_Scenario_Calculation_Z!T35+Atlantic_Scenario_Calculation_D!T35</f>
        <v>#DIV/0!</v>
      </c>
      <c r="H22" s="67" t="e">
        <f>Atlantic_Scenario_Calculation_Z!U35+Atlantic_Scenario_Calculation_D!U35</f>
        <v>#DIV/0!</v>
      </c>
      <c r="I22" s="67" t="e">
        <f>Atlantic_Scenario_Calculation_Z!V35+Atlantic_Scenario_Calculation_D!V35</f>
        <v>#DIV/0!</v>
      </c>
    </row>
    <row r="23" spans="2:9" ht="14.25" x14ac:dyDescent="0.2">
      <c r="B23" s="95" t="s">
        <v>28</v>
      </c>
      <c r="C23" s="95" t="s">
        <v>16</v>
      </c>
      <c r="D23" s="95">
        <v>4</v>
      </c>
      <c r="E23" s="95" t="str">
        <f t="shared" si="0"/>
        <v>Zineb and DIDT</v>
      </c>
      <c r="F23" s="67" t="e">
        <f>Atlantic_Scenario_Calculation_Z!S36+Atlantic_Scenario_Calculation_D!S36</f>
        <v>#DIV/0!</v>
      </c>
      <c r="G23" s="67" t="e">
        <f>Atlantic_Scenario_Calculation_Z!T36+Atlantic_Scenario_Calculation_D!T36</f>
        <v>#DIV/0!</v>
      </c>
      <c r="H23" s="67" t="e">
        <f>Atlantic_Scenario_Calculation_Z!U36+Atlantic_Scenario_Calculation_D!U36</f>
        <v>#DIV/0!</v>
      </c>
      <c r="I23" s="67" t="e">
        <f>Atlantic_Scenario_Calculation_Z!V36+Atlantic_Scenario_Calculation_D!V36</f>
        <v>#DIV/0!</v>
      </c>
    </row>
    <row r="24" spans="2:9" ht="14.25" x14ac:dyDescent="0.2">
      <c r="B24" s="95" t="s">
        <v>29</v>
      </c>
      <c r="C24" s="95" t="s">
        <v>16</v>
      </c>
      <c r="D24" s="95">
        <v>5</v>
      </c>
      <c r="E24" s="95" t="str">
        <f t="shared" si="0"/>
        <v>Zineb and DIDT</v>
      </c>
      <c r="F24" s="67" t="e">
        <f>Atlantic_Scenario_Calculation_Z!S37+Atlantic_Scenario_Calculation_D!S37</f>
        <v>#DIV/0!</v>
      </c>
      <c r="G24" s="67" t="e">
        <f>Atlantic_Scenario_Calculation_Z!T37+Atlantic_Scenario_Calculation_D!T37</f>
        <v>#DIV/0!</v>
      </c>
      <c r="H24" s="67" t="e">
        <f>Atlantic_Scenario_Calculation_Z!U37+Atlantic_Scenario_Calculation_D!U37</f>
        <v>#DIV/0!</v>
      </c>
      <c r="I24" s="67" t="e">
        <f>Atlantic_Scenario_Calculation_Z!V37+Atlantic_Scenario_Calculation_D!V37</f>
        <v>#DIV/0!</v>
      </c>
    </row>
    <row r="25" spans="2:9" ht="14.25" x14ac:dyDescent="0.2">
      <c r="B25" s="95" t="s">
        <v>30</v>
      </c>
      <c r="C25" s="95" t="s">
        <v>15</v>
      </c>
      <c r="D25" s="95">
        <v>10</v>
      </c>
      <c r="E25" s="95" t="str">
        <f t="shared" si="0"/>
        <v>Zineb and DIDT</v>
      </c>
      <c r="F25" s="67" t="e">
        <f>Atlantic_Scenario_Calculation_Z!S38+Atlantic_Scenario_Calculation_D!S38</f>
        <v>#DIV/0!</v>
      </c>
      <c r="G25" s="67" t="e">
        <f>Atlantic_Scenario_Calculation_Z!T38+Atlantic_Scenario_Calculation_D!T38</f>
        <v>#DIV/0!</v>
      </c>
      <c r="H25" s="67" t="e">
        <f>Atlantic_Scenario_Calculation_Z!U38+Atlantic_Scenario_Calculation_D!U38</f>
        <v>#DIV/0!</v>
      </c>
      <c r="I25" s="67" t="e">
        <f>Atlantic_Scenario_Calculation_Z!V38+Atlantic_Scenario_Calculation_D!V38</f>
        <v>#DIV/0!</v>
      </c>
    </row>
    <row r="26" spans="2:9" ht="14.25" x14ac:dyDescent="0.2">
      <c r="B26" s="95" t="s">
        <v>32</v>
      </c>
      <c r="C26" s="95" t="s">
        <v>17</v>
      </c>
      <c r="D26" s="95">
        <v>1</v>
      </c>
      <c r="E26" s="95" t="str">
        <f t="shared" si="0"/>
        <v>Zineb and DIDT</v>
      </c>
      <c r="F26" s="67" t="e">
        <f>Atlantic_Scenario_Calculation_Z!S39+Atlantic_Scenario_Calculation_D!S39</f>
        <v>#DIV/0!</v>
      </c>
      <c r="G26" s="67" t="e">
        <f>Atlantic_Scenario_Calculation_Z!T39+Atlantic_Scenario_Calculation_D!T39</f>
        <v>#DIV/0!</v>
      </c>
      <c r="H26" s="67" t="e">
        <f>Atlantic_Scenario_Calculation_Z!U39+Atlantic_Scenario_Calculation_D!U39</f>
        <v>#DIV/0!</v>
      </c>
      <c r="I26" s="67" t="e">
        <f>Atlantic_Scenario_Calculation_Z!V39+Atlantic_Scenario_Calculation_D!V39</f>
        <v>#DIV/0!</v>
      </c>
    </row>
    <row r="27" spans="2:9" ht="14.25" x14ac:dyDescent="0.2">
      <c r="B27" s="95" t="s">
        <v>31</v>
      </c>
      <c r="C27" s="95" t="s">
        <v>17</v>
      </c>
      <c r="D27" s="95">
        <v>2</v>
      </c>
      <c r="E27" s="95" t="str">
        <f t="shared" si="0"/>
        <v>Zineb and DIDT</v>
      </c>
      <c r="F27" s="67" t="e">
        <f>Atlantic_Scenario_Calculation_Z!S40+Atlantic_Scenario_Calculation_D!S40</f>
        <v>#DIV/0!</v>
      </c>
      <c r="G27" s="67" t="e">
        <f>Atlantic_Scenario_Calculation_Z!T40+Atlantic_Scenario_Calculation_D!T40</f>
        <v>#DIV/0!</v>
      </c>
      <c r="H27" s="67" t="e">
        <f>Atlantic_Scenario_Calculation_Z!U40+Atlantic_Scenario_Calculation_D!U40</f>
        <v>#DIV/0!</v>
      </c>
      <c r="I27" s="67" t="e">
        <f>Atlantic_Scenario_Calculation_Z!V40+Atlantic_Scenario_Calculation_D!V40</f>
        <v>#DIV/0!</v>
      </c>
    </row>
    <row r="28" spans="2:9" ht="14.25" x14ac:dyDescent="0.2">
      <c r="B28" s="95" t="s">
        <v>33</v>
      </c>
      <c r="C28" s="95" t="s">
        <v>17</v>
      </c>
      <c r="D28" s="95">
        <v>3</v>
      </c>
      <c r="E28" s="95" t="str">
        <f t="shared" si="0"/>
        <v>Zineb and DIDT</v>
      </c>
      <c r="F28" s="67" t="e">
        <f>Atlantic_Scenario_Calculation_Z!S41+Atlantic_Scenario_Calculation_D!S41</f>
        <v>#DIV/0!</v>
      </c>
      <c r="G28" s="67" t="e">
        <f>Atlantic_Scenario_Calculation_Z!T41+Atlantic_Scenario_Calculation_D!T41</f>
        <v>#DIV/0!</v>
      </c>
      <c r="H28" s="67" t="e">
        <f>Atlantic_Scenario_Calculation_Z!U41+Atlantic_Scenario_Calculation_D!U41</f>
        <v>#DIV/0!</v>
      </c>
      <c r="I28" s="67" t="e">
        <f>Atlantic_Scenario_Calculation_Z!V41+Atlantic_Scenario_Calculation_D!V41</f>
        <v>#DIV/0!</v>
      </c>
    </row>
    <row r="29" spans="2:9" ht="14.25" x14ac:dyDescent="0.2">
      <c r="B29" s="95" t="s">
        <v>34</v>
      </c>
      <c r="C29" s="95" t="s">
        <v>17</v>
      </c>
      <c r="D29" s="95">
        <v>4</v>
      </c>
      <c r="E29" s="95" t="str">
        <f t="shared" si="0"/>
        <v>Zineb and DIDT</v>
      </c>
      <c r="F29" s="67" t="e">
        <f>Atlantic_Scenario_Calculation_Z!S42+Atlantic_Scenario_Calculation_D!S42</f>
        <v>#DIV/0!</v>
      </c>
      <c r="G29" s="67" t="e">
        <f>Atlantic_Scenario_Calculation_Z!T42+Atlantic_Scenario_Calculation_D!T42</f>
        <v>#DIV/0!</v>
      </c>
      <c r="H29" s="67" t="e">
        <f>Atlantic_Scenario_Calculation_Z!U42+Atlantic_Scenario_Calculation_D!U42</f>
        <v>#DIV/0!</v>
      </c>
      <c r="I29" s="67" t="e">
        <f>Atlantic_Scenario_Calculation_Z!V42+Atlantic_Scenario_Calculation_D!V42</f>
        <v>#DIV/0!</v>
      </c>
    </row>
    <row r="30" spans="2:9" ht="14.25" x14ac:dyDescent="0.2">
      <c r="B30" s="95" t="s">
        <v>35</v>
      </c>
      <c r="C30" s="95" t="s">
        <v>17</v>
      </c>
      <c r="D30" s="95">
        <v>5</v>
      </c>
      <c r="E30" s="95" t="str">
        <f t="shared" si="0"/>
        <v>Zineb and DIDT</v>
      </c>
      <c r="F30" s="67" t="e">
        <f>Atlantic_Scenario_Calculation_Z!S43+Atlantic_Scenario_Calculation_D!S43</f>
        <v>#DIV/0!</v>
      </c>
      <c r="G30" s="67" t="e">
        <f>Atlantic_Scenario_Calculation_Z!T43+Atlantic_Scenario_Calculation_D!T43</f>
        <v>#DIV/0!</v>
      </c>
      <c r="H30" s="67" t="e">
        <f>Atlantic_Scenario_Calculation_Z!U43+Atlantic_Scenario_Calculation_D!U43</f>
        <v>#DIV/0!</v>
      </c>
      <c r="I30" s="67" t="e">
        <f>Atlantic_Scenario_Calculation_Z!V43+Atlantic_Scenario_Calculation_D!V43</f>
        <v>#DIV/0!</v>
      </c>
    </row>
    <row r="31" spans="2:9" ht="14.25" x14ac:dyDescent="0.2">
      <c r="B31" s="95" t="s">
        <v>36</v>
      </c>
      <c r="C31" s="95" t="s">
        <v>17</v>
      </c>
      <c r="D31" s="95">
        <v>6</v>
      </c>
      <c r="E31" s="95" t="str">
        <f t="shared" si="0"/>
        <v>Zineb and DIDT</v>
      </c>
      <c r="F31" s="67" t="e">
        <f>Atlantic_Scenario_Calculation_Z!S44+Atlantic_Scenario_Calculation_D!S44</f>
        <v>#DIV/0!</v>
      </c>
      <c r="G31" s="67" t="e">
        <f>Atlantic_Scenario_Calculation_Z!T44+Atlantic_Scenario_Calculation_D!T44</f>
        <v>#DIV/0!</v>
      </c>
      <c r="H31" s="67" t="e">
        <f>Atlantic_Scenario_Calculation_Z!U44+Atlantic_Scenario_Calculation_D!U44</f>
        <v>#DIV/0!</v>
      </c>
      <c r="I31" s="67" t="e">
        <f>Atlantic_Scenario_Calculation_Z!V44+Atlantic_Scenario_Calculation_D!V44</f>
        <v>#DIV/0!</v>
      </c>
    </row>
    <row r="32" spans="2:9" ht="14.25" x14ac:dyDescent="0.2">
      <c r="B32" s="95" t="s">
        <v>37</v>
      </c>
      <c r="C32" s="95" t="s">
        <v>17</v>
      </c>
      <c r="D32" s="95">
        <v>7</v>
      </c>
      <c r="E32" s="95" t="str">
        <f t="shared" si="0"/>
        <v>Zineb and DIDT</v>
      </c>
      <c r="F32" s="67" t="e">
        <f>Atlantic_Scenario_Calculation_Z!S45+Atlantic_Scenario_Calculation_D!S45</f>
        <v>#DIV/0!</v>
      </c>
      <c r="G32" s="67" t="e">
        <f>Atlantic_Scenario_Calculation_Z!T45+Atlantic_Scenario_Calculation_D!T45</f>
        <v>#DIV/0!</v>
      </c>
      <c r="H32" s="67" t="e">
        <f>Atlantic_Scenario_Calculation_Z!U45+Atlantic_Scenario_Calculation_D!U45</f>
        <v>#DIV/0!</v>
      </c>
      <c r="I32" s="67" t="e">
        <f>Atlantic_Scenario_Calculation_Z!V45+Atlantic_Scenario_Calculation_D!V45</f>
        <v>#DIV/0!</v>
      </c>
    </row>
    <row r="33" spans="2:9" ht="14.25" x14ac:dyDescent="0.2">
      <c r="B33" s="95" t="s">
        <v>38</v>
      </c>
      <c r="C33" s="95" t="s">
        <v>17</v>
      </c>
      <c r="D33" s="95">
        <v>8</v>
      </c>
      <c r="E33" s="95" t="str">
        <f t="shared" si="0"/>
        <v>Zineb and DIDT</v>
      </c>
      <c r="F33" s="67" t="e">
        <f>Atlantic_Scenario_Calculation_Z!S46+Atlantic_Scenario_Calculation_D!S46</f>
        <v>#DIV/0!</v>
      </c>
      <c r="G33" s="67" t="e">
        <f>Atlantic_Scenario_Calculation_Z!T46+Atlantic_Scenario_Calculation_D!T46</f>
        <v>#DIV/0!</v>
      </c>
      <c r="H33" s="67" t="e">
        <f>Atlantic_Scenario_Calculation_Z!U46+Atlantic_Scenario_Calculation_D!U46</f>
        <v>#DIV/0!</v>
      </c>
      <c r="I33" s="67" t="e">
        <f>Atlantic_Scenario_Calculation_Z!V46+Atlantic_Scenario_Calculation_D!V46</f>
        <v>#DIV/0!</v>
      </c>
    </row>
    <row r="34" spans="2:9" ht="14.25" x14ac:dyDescent="0.2">
      <c r="B34" s="95" t="s">
        <v>39</v>
      </c>
      <c r="C34" s="95" t="s">
        <v>18</v>
      </c>
      <c r="D34" s="95">
        <v>5</v>
      </c>
      <c r="E34" s="95" t="str">
        <f t="shared" si="0"/>
        <v>Zineb and DIDT</v>
      </c>
      <c r="F34" s="67" t="e">
        <f>Atlantic_Scenario_Calculation_Z!S47+Atlantic_Scenario_Calculation_D!S47</f>
        <v>#DIV/0!</v>
      </c>
      <c r="G34" s="67" t="e">
        <f>Atlantic_Scenario_Calculation_Z!T47+Atlantic_Scenario_Calculation_D!T47</f>
        <v>#DIV/0!</v>
      </c>
      <c r="H34" s="67" t="e">
        <f>Atlantic_Scenario_Calculation_Z!U47+Atlantic_Scenario_Calculation_D!U47</f>
        <v>#DIV/0!</v>
      </c>
      <c r="I34" s="67" t="e">
        <f>Atlantic_Scenario_Calculation_Z!V47+Atlantic_Scenario_Calculation_D!V47</f>
        <v>#DIV/0!</v>
      </c>
    </row>
    <row r="35" spans="2:9" ht="14.25" x14ac:dyDescent="0.2">
      <c r="B35" s="95" t="s">
        <v>40</v>
      </c>
      <c r="C35" s="95" t="s">
        <v>18</v>
      </c>
      <c r="D35" s="95">
        <v>8</v>
      </c>
      <c r="E35" s="95" t="str">
        <f t="shared" si="0"/>
        <v>Zineb and DIDT</v>
      </c>
      <c r="F35" s="67" t="e">
        <f>Atlantic_Scenario_Calculation_Z!S48+Atlantic_Scenario_Calculation_D!S48</f>
        <v>#DIV/0!</v>
      </c>
      <c r="G35" s="67" t="e">
        <f>Atlantic_Scenario_Calculation_Z!T48+Atlantic_Scenario_Calculation_D!T48</f>
        <v>#DIV/0!</v>
      </c>
      <c r="H35" s="67" t="e">
        <f>Atlantic_Scenario_Calculation_Z!U48+Atlantic_Scenario_Calculation_D!U48</f>
        <v>#DIV/0!</v>
      </c>
      <c r="I35" s="67" t="e">
        <f>Atlantic_Scenario_Calculation_Z!V48+Atlantic_Scenario_Calculation_D!V48</f>
        <v>#DIV/0!</v>
      </c>
    </row>
    <row r="36" spans="2:9" ht="14.25" x14ac:dyDescent="0.2">
      <c r="B36" s="95" t="s">
        <v>41</v>
      </c>
      <c r="C36" s="95" t="s">
        <v>15</v>
      </c>
      <c r="D36" s="95">
        <v>4</v>
      </c>
      <c r="E36" s="95" t="str">
        <f t="shared" si="0"/>
        <v>Zineb and DIDT</v>
      </c>
      <c r="F36" s="67" t="e">
        <f>Atlantic_Scenario_Calculation_Z!S49+Atlantic_Scenario_Calculation_D!S49</f>
        <v>#DIV/0!</v>
      </c>
      <c r="G36" s="67" t="e">
        <f>Atlantic_Scenario_Calculation_Z!T49+Atlantic_Scenario_Calculation_D!T49</f>
        <v>#DIV/0!</v>
      </c>
      <c r="H36" s="67" t="e">
        <f>Atlantic_Scenario_Calculation_Z!U49+Atlantic_Scenario_Calculation_D!U49</f>
        <v>#DIV/0!</v>
      </c>
      <c r="I36" s="67" t="e">
        <f>Atlantic_Scenario_Calculation_Z!V49+Atlantic_Scenario_Calculation_D!V49</f>
        <v>#DIV/0!</v>
      </c>
    </row>
    <row r="37" spans="2:9" ht="14.25" x14ac:dyDescent="0.2">
      <c r="B37" s="95" t="s">
        <v>42</v>
      </c>
      <c r="C37" s="95" t="s">
        <v>15</v>
      </c>
      <c r="D37" s="95">
        <v>5</v>
      </c>
      <c r="E37" s="95" t="str">
        <f t="shared" si="0"/>
        <v>Zineb and DIDT</v>
      </c>
      <c r="F37" s="67" t="e">
        <f>Atlantic_Scenario_Calculation_Z!S50+Atlantic_Scenario_Calculation_D!S50</f>
        <v>#DIV/0!</v>
      </c>
      <c r="G37" s="67" t="e">
        <f>Atlantic_Scenario_Calculation_Z!T50+Atlantic_Scenario_Calculation_D!T50</f>
        <v>#DIV/0!</v>
      </c>
      <c r="H37" s="67" t="e">
        <f>Atlantic_Scenario_Calculation_Z!U50+Atlantic_Scenario_Calculation_D!U50</f>
        <v>#DIV/0!</v>
      </c>
      <c r="I37" s="67" t="e">
        <f>Atlantic_Scenario_Calculation_Z!V50+Atlantic_Scenario_Calculation_D!V50</f>
        <v>#DIV/0!</v>
      </c>
    </row>
    <row r="38" spans="2:9" ht="14.25" x14ac:dyDescent="0.2">
      <c r="B38" s="95" t="s">
        <v>43</v>
      </c>
      <c r="C38" s="95" t="s">
        <v>15</v>
      </c>
      <c r="D38" s="95">
        <v>6</v>
      </c>
      <c r="E38" s="95" t="str">
        <f t="shared" si="0"/>
        <v>Zineb and DIDT</v>
      </c>
      <c r="F38" s="67" t="e">
        <f>Atlantic_Scenario_Calculation_Z!S51+Atlantic_Scenario_Calculation_D!S51</f>
        <v>#DIV/0!</v>
      </c>
      <c r="G38" s="67" t="e">
        <f>Atlantic_Scenario_Calculation_Z!T51+Atlantic_Scenario_Calculation_D!T51</f>
        <v>#DIV/0!</v>
      </c>
      <c r="H38" s="67" t="e">
        <f>Atlantic_Scenario_Calculation_Z!U51+Atlantic_Scenario_Calculation_D!U51</f>
        <v>#DIV/0!</v>
      </c>
      <c r="I38" s="67" t="e">
        <f>Atlantic_Scenario_Calculation_Z!V51+Atlantic_Scenario_Calculation_D!V51</f>
        <v>#DIV/0!</v>
      </c>
    </row>
    <row r="39" spans="2:9" ht="14.25" x14ac:dyDescent="0.2">
      <c r="B39" s="95" t="s">
        <v>44</v>
      </c>
      <c r="C39" s="95" t="s">
        <v>15</v>
      </c>
      <c r="D39" s="95">
        <v>7</v>
      </c>
      <c r="E39" s="95" t="str">
        <f t="shared" si="0"/>
        <v>Zineb and DIDT</v>
      </c>
      <c r="F39" s="67" t="e">
        <f>Atlantic_Scenario_Calculation_Z!S52+Atlantic_Scenario_Calculation_D!S52</f>
        <v>#DIV/0!</v>
      </c>
      <c r="G39" s="67" t="e">
        <f>Atlantic_Scenario_Calculation_Z!T52+Atlantic_Scenario_Calculation_D!T52</f>
        <v>#DIV/0!</v>
      </c>
      <c r="H39" s="67" t="e">
        <f>Atlantic_Scenario_Calculation_Z!U52+Atlantic_Scenario_Calculation_D!U52</f>
        <v>#DIV/0!</v>
      </c>
      <c r="I39" s="67" t="e">
        <f>Atlantic_Scenario_Calculation_Z!V52+Atlantic_Scenario_Calculation_D!V52</f>
        <v>#DIV/0!</v>
      </c>
    </row>
    <row r="40" spans="2:9" ht="14.25" x14ac:dyDescent="0.2">
      <c r="B40" s="95" t="s">
        <v>45</v>
      </c>
      <c r="C40" s="95" t="s">
        <v>15</v>
      </c>
      <c r="D40" s="95">
        <v>8</v>
      </c>
      <c r="E40" s="95" t="str">
        <f t="shared" si="0"/>
        <v>Zineb and DIDT</v>
      </c>
      <c r="F40" s="67" t="e">
        <f>Atlantic_Scenario_Calculation_Z!S53+Atlantic_Scenario_Calculation_D!S53</f>
        <v>#DIV/0!</v>
      </c>
      <c r="G40" s="67" t="e">
        <f>Atlantic_Scenario_Calculation_Z!T53+Atlantic_Scenario_Calculation_D!T53</f>
        <v>#DIV/0!</v>
      </c>
      <c r="H40" s="67" t="e">
        <f>Atlantic_Scenario_Calculation_Z!U53+Atlantic_Scenario_Calculation_D!U53</f>
        <v>#DIV/0!</v>
      </c>
      <c r="I40" s="67" t="e">
        <f>Atlantic_Scenario_Calculation_Z!V53+Atlantic_Scenario_Calculation_D!V53</f>
        <v>#DIV/0!</v>
      </c>
    </row>
    <row r="41" spans="2:9" ht="14.25" x14ac:dyDescent="0.2">
      <c r="B41" s="95" t="s">
        <v>46</v>
      </c>
      <c r="C41" s="95" t="s">
        <v>15</v>
      </c>
      <c r="D41" s="95">
        <v>9</v>
      </c>
      <c r="E41" s="95" t="str">
        <f t="shared" si="0"/>
        <v>Zineb and DIDT</v>
      </c>
      <c r="F41" s="67" t="e">
        <f>Atlantic_Scenario_Calculation_Z!S54+Atlantic_Scenario_Calculation_D!S54</f>
        <v>#DIV/0!</v>
      </c>
      <c r="G41" s="67" t="e">
        <f>Atlantic_Scenario_Calculation_Z!T54+Atlantic_Scenario_Calculation_D!T54</f>
        <v>#DIV/0!</v>
      </c>
      <c r="H41" s="67" t="e">
        <f>Atlantic_Scenario_Calculation_Z!U54+Atlantic_Scenario_Calculation_D!U54</f>
        <v>#DIV/0!</v>
      </c>
      <c r="I41" s="67" t="e">
        <f>Atlantic_Scenario_Calculation_Z!V54+Atlantic_Scenario_Calculation_D!V54</f>
        <v>#DIV/0!</v>
      </c>
    </row>
    <row r="42" spans="2:9" ht="14.25" x14ac:dyDescent="0.2">
      <c r="B42" s="95" t="s">
        <v>47</v>
      </c>
      <c r="C42" s="95" t="s">
        <v>19</v>
      </c>
      <c r="D42" s="95">
        <v>10</v>
      </c>
      <c r="E42" s="95" t="str">
        <f t="shared" si="0"/>
        <v>Zineb and DIDT</v>
      </c>
      <c r="F42" s="67" t="e">
        <f>Atlantic_Scenario_Calculation_Z!S55+Atlantic_Scenario_Calculation_D!S55</f>
        <v>#DIV/0!</v>
      </c>
      <c r="G42" s="67" t="e">
        <f>Atlantic_Scenario_Calculation_Z!T55+Atlantic_Scenario_Calculation_D!T55</f>
        <v>#DIV/0!</v>
      </c>
      <c r="H42" s="67" t="e">
        <f>Atlantic_Scenario_Calculation_Z!U55+Atlantic_Scenario_Calculation_D!U55</f>
        <v>#DIV/0!</v>
      </c>
      <c r="I42" s="67" t="e">
        <f>Atlantic_Scenario_Calculation_Z!V55+Atlantic_Scenario_Calculation_D!V55</f>
        <v>#DIV/0!</v>
      </c>
    </row>
    <row r="43" spans="2:9" ht="14.25" x14ac:dyDescent="0.2">
      <c r="B43" s="95" t="s">
        <v>48</v>
      </c>
      <c r="C43" s="95" t="s">
        <v>19</v>
      </c>
      <c r="D43" s="95">
        <v>4</v>
      </c>
      <c r="E43" s="95" t="str">
        <f t="shared" si="0"/>
        <v>Zineb and DIDT</v>
      </c>
      <c r="F43" s="67" t="e">
        <f>Atlantic_Scenario_Calculation_Z!S56+Atlantic_Scenario_Calculation_D!S56</f>
        <v>#DIV/0!</v>
      </c>
      <c r="G43" s="67" t="e">
        <f>Atlantic_Scenario_Calculation_Z!T56+Atlantic_Scenario_Calculation_D!T56</f>
        <v>#DIV/0!</v>
      </c>
      <c r="H43" s="67" t="e">
        <f>Atlantic_Scenario_Calculation_Z!U56+Atlantic_Scenario_Calculation_D!U56</f>
        <v>#DIV/0!</v>
      </c>
      <c r="I43" s="67" t="e">
        <f>Atlantic_Scenario_Calculation_Z!V56+Atlantic_Scenario_Calculation_D!V56</f>
        <v>#DIV/0!</v>
      </c>
    </row>
    <row r="44" spans="2:9" ht="14.25" x14ac:dyDescent="0.2">
      <c r="B44" s="95" t="s">
        <v>49</v>
      </c>
      <c r="C44" s="95" t="s">
        <v>19</v>
      </c>
      <c r="D44" s="95">
        <v>5</v>
      </c>
      <c r="E44" s="95" t="str">
        <f t="shared" si="0"/>
        <v>Zineb and DIDT</v>
      </c>
      <c r="F44" s="67" t="e">
        <f>Atlantic_Scenario_Calculation_Z!S57+Atlantic_Scenario_Calculation_D!S57</f>
        <v>#DIV/0!</v>
      </c>
      <c r="G44" s="67" t="e">
        <f>Atlantic_Scenario_Calculation_Z!T57+Atlantic_Scenario_Calculation_D!T57</f>
        <v>#DIV/0!</v>
      </c>
      <c r="H44" s="67" t="e">
        <f>Atlantic_Scenario_Calculation_Z!U57+Atlantic_Scenario_Calculation_D!U57</f>
        <v>#DIV/0!</v>
      </c>
      <c r="I44" s="67" t="e">
        <f>Atlantic_Scenario_Calculation_Z!V57+Atlantic_Scenario_Calculation_D!V57</f>
        <v>#DIV/0!</v>
      </c>
    </row>
    <row r="45" spans="2:9" ht="14.25" x14ac:dyDescent="0.2">
      <c r="B45" s="95" t="s">
        <v>50</v>
      </c>
      <c r="C45" s="95" t="s">
        <v>19</v>
      </c>
      <c r="D45" s="95">
        <v>8</v>
      </c>
      <c r="E45" s="95" t="str">
        <f t="shared" si="0"/>
        <v>Zineb and DIDT</v>
      </c>
      <c r="F45" s="67" t="e">
        <f>Atlantic_Scenario_Calculation_Z!S58+Atlantic_Scenario_Calculation_D!S58</f>
        <v>#DIV/0!</v>
      </c>
      <c r="G45" s="67" t="e">
        <f>Atlantic_Scenario_Calculation_Z!T58+Atlantic_Scenario_Calculation_D!T58</f>
        <v>#DIV/0!</v>
      </c>
      <c r="H45" s="67" t="e">
        <f>Atlantic_Scenario_Calculation_Z!U58+Atlantic_Scenario_Calculation_D!U58</f>
        <v>#DIV/0!</v>
      </c>
      <c r="I45" s="67" t="e">
        <f>Atlantic_Scenario_Calculation_Z!V58+Atlantic_Scenario_Calculation_D!V58</f>
        <v>#DIV/0!</v>
      </c>
    </row>
    <row r="46" spans="2:9" ht="14.25" x14ac:dyDescent="0.2">
      <c r="B46" s="95" t="s">
        <v>51</v>
      </c>
      <c r="C46" s="95" t="s">
        <v>18</v>
      </c>
      <c r="D46" s="95">
        <v>4</v>
      </c>
      <c r="E46" s="95" t="str">
        <f t="shared" si="0"/>
        <v>Zineb and DIDT</v>
      </c>
      <c r="F46" s="67" t="e">
        <f>Atlantic_Scenario_Calculation_Z!S59+Atlantic_Scenario_Calculation_D!S59</f>
        <v>#DIV/0!</v>
      </c>
      <c r="G46" s="67" t="e">
        <f>Atlantic_Scenario_Calculation_Z!T59+Atlantic_Scenario_Calculation_D!T59</f>
        <v>#DIV/0!</v>
      </c>
      <c r="H46" s="67" t="e">
        <f>Atlantic_Scenario_Calculation_Z!U59+Atlantic_Scenario_Calculation_D!U59</f>
        <v>#DIV/0!</v>
      </c>
      <c r="I46" s="67" t="e">
        <f>Atlantic_Scenario_Calculation_Z!V59+Atlantic_Scenario_Calculation_D!V59</f>
        <v>#DIV/0!</v>
      </c>
    </row>
    <row r="47" spans="2:9" ht="14.25" x14ac:dyDescent="0.2">
      <c r="B47" s="95" t="s">
        <v>52</v>
      </c>
      <c r="C47" s="95" t="s">
        <v>19</v>
      </c>
      <c r="D47" s="95">
        <v>3</v>
      </c>
      <c r="E47" s="95" t="str">
        <f t="shared" si="0"/>
        <v>Zineb and DIDT</v>
      </c>
      <c r="F47" s="67" t="e">
        <f>Atlantic_Scenario_Calculation_Z!S60+Atlantic_Scenario_Calculation_D!S60</f>
        <v>#DIV/0!</v>
      </c>
      <c r="G47" s="67" t="e">
        <f>Atlantic_Scenario_Calculation_Z!T60+Atlantic_Scenario_Calculation_D!T60</f>
        <v>#DIV/0!</v>
      </c>
      <c r="H47" s="67" t="e">
        <f>Atlantic_Scenario_Calculation_Z!U60+Atlantic_Scenario_Calculation_D!U60</f>
        <v>#DIV/0!</v>
      </c>
      <c r="I47" s="67" t="e">
        <f>Atlantic_Scenario_Calculation_Z!V60+Atlantic_Scenario_Calculation_D!V60</f>
        <v>#DIV/0!</v>
      </c>
    </row>
    <row r="48" spans="2:9" ht="14.25" x14ac:dyDescent="0.2">
      <c r="B48" s="95" t="s">
        <v>53</v>
      </c>
      <c r="C48" s="95" t="s">
        <v>19</v>
      </c>
      <c r="D48" s="95">
        <v>6</v>
      </c>
      <c r="E48" s="95" t="str">
        <f t="shared" si="0"/>
        <v>Zineb and DIDT</v>
      </c>
      <c r="F48" s="67" t="e">
        <f>Atlantic_Scenario_Calculation_Z!S61+Atlantic_Scenario_Calculation_D!S61</f>
        <v>#DIV/0!</v>
      </c>
      <c r="G48" s="67" t="e">
        <f>Atlantic_Scenario_Calculation_Z!T61+Atlantic_Scenario_Calculation_D!T61</f>
        <v>#DIV/0!</v>
      </c>
      <c r="H48" s="67" t="e">
        <f>Atlantic_Scenario_Calculation_Z!U61+Atlantic_Scenario_Calculation_D!U61</f>
        <v>#DIV/0!</v>
      </c>
      <c r="I48" s="67" t="e">
        <f>Atlantic_Scenario_Calculation_Z!V61+Atlantic_Scenario_Calculation_D!V61</f>
        <v>#DIV/0!</v>
      </c>
    </row>
    <row r="49" spans="2:9" ht="14.25" x14ac:dyDescent="0.2">
      <c r="B49" s="95" t="s">
        <v>54</v>
      </c>
      <c r="C49" s="95" t="s">
        <v>19</v>
      </c>
      <c r="D49" s="95">
        <v>1</v>
      </c>
      <c r="E49" s="95" t="str">
        <f t="shared" si="0"/>
        <v>Zineb and DIDT</v>
      </c>
      <c r="F49" s="67" t="e">
        <f>Atlantic_Scenario_Calculation_Z!S62+Atlantic_Scenario_Calculation_D!S62</f>
        <v>#DIV/0!</v>
      </c>
      <c r="G49" s="67" t="e">
        <f>Atlantic_Scenario_Calculation_Z!T62+Atlantic_Scenario_Calculation_D!T62</f>
        <v>#DIV/0!</v>
      </c>
      <c r="H49" s="67" t="e">
        <f>Atlantic_Scenario_Calculation_Z!U62+Atlantic_Scenario_Calculation_D!U62</f>
        <v>#DIV/0!</v>
      </c>
      <c r="I49" s="67" t="e">
        <f>Atlantic_Scenario_Calculation_Z!V62+Atlantic_Scenario_Calculation_D!V62</f>
        <v>#DIV/0!</v>
      </c>
    </row>
    <row r="50" spans="2:9" ht="14.25" x14ac:dyDescent="0.2">
      <c r="B50" s="95" t="s">
        <v>55</v>
      </c>
      <c r="C50" s="95" t="s">
        <v>19</v>
      </c>
      <c r="D50" s="95">
        <v>9</v>
      </c>
      <c r="E50" s="95" t="str">
        <f t="shared" si="0"/>
        <v>Zineb and DIDT</v>
      </c>
      <c r="F50" s="67" t="e">
        <f>Atlantic_Scenario_Calculation_Z!S63+Atlantic_Scenario_Calculation_D!S63</f>
        <v>#DIV/0!</v>
      </c>
      <c r="G50" s="67" t="e">
        <f>Atlantic_Scenario_Calculation_Z!T63+Atlantic_Scenario_Calculation_D!T63</f>
        <v>#DIV/0!</v>
      </c>
      <c r="H50" s="67" t="e">
        <f>Atlantic_Scenario_Calculation_Z!U63+Atlantic_Scenario_Calculation_D!U63</f>
        <v>#DIV/0!</v>
      </c>
      <c r="I50" s="67" t="e">
        <f>Atlantic_Scenario_Calculation_Z!V63+Atlantic_Scenario_Calculation_D!V63</f>
        <v>#DIV/0!</v>
      </c>
    </row>
    <row r="51" spans="2:9" ht="14.25" x14ac:dyDescent="0.2">
      <c r="B51" s="95" t="s">
        <v>56</v>
      </c>
      <c r="C51" s="95" t="s">
        <v>20</v>
      </c>
      <c r="D51" s="95">
        <v>1</v>
      </c>
      <c r="E51" s="95" t="str">
        <f t="shared" si="0"/>
        <v>Zineb and DIDT</v>
      </c>
      <c r="F51" s="67" t="e">
        <f>Atlantic_Scenario_Calculation_Z!S64+Atlantic_Scenario_Calculation_D!S64</f>
        <v>#DIV/0!</v>
      </c>
      <c r="G51" s="67" t="e">
        <f>Atlantic_Scenario_Calculation_Z!T64+Atlantic_Scenario_Calculation_D!T64</f>
        <v>#DIV/0!</v>
      </c>
      <c r="H51" s="67" t="e">
        <f>Atlantic_Scenario_Calculation_Z!U64+Atlantic_Scenario_Calculation_D!U64</f>
        <v>#DIV/0!</v>
      </c>
      <c r="I51" s="67" t="e">
        <f>Atlantic_Scenario_Calculation_Z!V64+Atlantic_Scenario_Calculation_D!V64</f>
        <v>#DIV/0!</v>
      </c>
    </row>
    <row r="52" spans="2:9" ht="14.25" x14ac:dyDescent="0.2">
      <c r="B52" s="95" t="s">
        <v>57</v>
      </c>
      <c r="C52" s="95" t="s">
        <v>20</v>
      </c>
      <c r="D52" s="95">
        <v>2</v>
      </c>
      <c r="E52" s="95" t="str">
        <f t="shared" si="0"/>
        <v>Zineb and DIDT</v>
      </c>
      <c r="F52" s="67" t="e">
        <f>Atlantic_Scenario_Calculation_Z!S65+Atlantic_Scenario_Calculation_D!S65</f>
        <v>#DIV/0!</v>
      </c>
      <c r="G52" s="67" t="e">
        <f>Atlantic_Scenario_Calculation_Z!T65+Atlantic_Scenario_Calculation_D!T65</f>
        <v>#DIV/0!</v>
      </c>
      <c r="H52" s="67" t="e">
        <f>Atlantic_Scenario_Calculation_Z!U65+Atlantic_Scenario_Calculation_D!U65</f>
        <v>#DIV/0!</v>
      </c>
      <c r="I52" s="67" t="e">
        <f>Atlantic_Scenario_Calculation_Z!V65+Atlantic_Scenario_Calculation_D!V65</f>
        <v>#DIV/0!</v>
      </c>
    </row>
    <row r="53" spans="2:9" ht="14.25" x14ac:dyDescent="0.2">
      <c r="B53" s="95" t="s">
        <v>58</v>
      </c>
      <c r="C53" s="95" t="s">
        <v>20</v>
      </c>
      <c r="D53" s="95">
        <v>6</v>
      </c>
      <c r="E53" s="95" t="str">
        <f t="shared" si="0"/>
        <v>Zineb and DIDT</v>
      </c>
      <c r="F53" s="67" t="e">
        <f>Atlantic_Scenario_Calculation_Z!S66+Atlantic_Scenario_Calculation_D!S66</f>
        <v>#DIV/0!</v>
      </c>
      <c r="G53" s="67" t="e">
        <f>Atlantic_Scenario_Calculation_Z!T66+Atlantic_Scenario_Calculation_D!T66</f>
        <v>#DIV/0!</v>
      </c>
      <c r="H53" s="67" t="e">
        <f>Atlantic_Scenario_Calculation_Z!U66+Atlantic_Scenario_Calculation_D!U66</f>
        <v>#DIV/0!</v>
      </c>
      <c r="I53" s="67" t="e">
        <f>Atlantic_Scenario_Calculation_Z!V66+Atlantic_Scenario_Calculation_D!V66</f>
        <v>#DIV/0!</v>
      </c>
    </row>
    <row r="54" spans="2:9" x14ac:dyDescent="0.2">
      <c r="B54" s="141" t="s">
        <v>120</v>
      </c>
      <c r="C54" s="142"/>
      <c r="D54" s="142"/>
      <c r="E54" s="143"/>
      <c r="F54" s="87" t="e">
        <f>MAX(F7:F53)</f>
        <v>#DIV/0!</v>
      </c>
      <c r="G54" s="87" t="e">
        <f t="shared" ref="G54:I54" si="1">MAX(G7:G53)</f>
        <v>#DIV/0!</v>
      </c>
      <c r="H54" s="87" t="e">
        <f t="shared" si="1"/>
        <v>#DIV/0!</v>
      </c>
      <c r="I54" s="87" t="e">
        <f t="shared" si="1"/>
        <v>#DIV/0!</v>
      </c>
    </row>
    <row r="55" spans="2:9" x14ac:dyDescent="0.2">
      <c r="B55" s="141" t="s">
        <v>121</v>
      </c>
      <c r="C55" s="142"/>
      <c r="D55" s="142"/>
      <c r="E55" s="143"/>
      <c r="F55" s="87" t="e">
        <f>MIN(F7:F53)</f>
        <v>#DIV/0!</v>
      </c>
      <c r="G55" s="87" t="e">
        <f t="shared" ref="G55:I55" si="2">MIN(G7:G53)</f>
        <v>#DIV/0!</v>
      </c>
      <c r="H55" s="87" t="e">
        <f t="shared" si="2"/>
        <v>#DIV/0!</v>
      </c>
      <c r="I55" s="87" t="e">
        <f t="shared" si="2"/>
        <v>#DIV/0!</v>
      </c>
    </row>
    <row r="56" spans="2:9" x14ac:dyDescent="0.2">
      <c r="B56" s="135" t="s">
        <v>288</v>
      </c>
      <c r="C56" s="22"/>
      <c r="D56" s="22"/>
      <c r="E56" s="22"/>
      <c r="F56" s="87" t="e">
        <f>_xlfn.PERCENTILE.INC(F$7:F$53,0.9)</f>
        <v>#DIV/0!</v>
      </c>
      <c r="G56" s="87" t="e">
        <f t="shared" ref="G56:I56" si="3">_xlfn.PERCENTILE.INC(G$7:G$53,0.9)</f>
        <v>#DIV/0!</v>
      </c>
      <c r="H56" s="87" t="e">
        <f t="shared" si="3"/>
        <v>#DIV/0!</v>
      </c>
      <c r="I56" s="87" t="e">
        <f t="shared" si="3"/>
        <v>#DIV/0!</v>
      </c>
    </row>
    <row r="57" spans="2:9" x14ac:dyDescent="0.2">
      <c r="B57" s="135" t="s">
        <v>289</v>
      </c>
      <c r="C57" s="22"/>
      <c r="D57" s="22"/>
      <c r="E57" s="22"/>
      <c r="F57" s="87" t="e">
        <f>_xlfn.PERCENTILE.INC(F$7:F$53,0.8)</f>
        <v>#DIV/0!</v>
      </c>
      <c r="G57" s="87" t="e">
        <f t="shared" ref="G57:I57" si="4">_xlfn.PERCENTILE.INC(G$7:G$53,0.8)</f>
        <v>#DIV/0!</v>
      </c>
      <c r="H57" s="87" t="e">
        <f t="shared" si="4"/>
        <v>#DIV/0!</v>
      </c>
      <c r="I57" s="87" t="e">
        <f t="shared" si="4"/>
        <v>#DIV/0!</v>
      </c>
    </row>
    <row r="58" spans="2:9" x14ac:dyDescent="0.2">
      <c r="B58" s="135" t="s">
        <v>290</v>
      </c>
      <c r="C58" s="22"/>
      <c r="D58" s="22"/>
      <c r="E58" s="22"/>
      <c r="F58" s="87" t="e">
        <f>_xlfn.PERCENTILE.INC(F$7:F$53,0.75)</f>
        <v>#DIV/0!</v>
      </c>
      <c r="G58" s="87" t="e">
        <f t="shared" ref="G58:I58" si="5">_xlfn.PERCENTILE.INC(G$7:G$53,0.75)</f>
        <v>#DIV/0!</v>
      </c>
      <c r="H58" s="87" t="e">
        <f t="shared" si="5"/>
        <v>#DIV/0!</v>
      </c>
      <c r="I58" s="87" t="e">
        <f t="shared" si="5"/>
        <v>#DIV/0!</v>
      </c>
    </row>
    <row r="59" spans="2:9" x14ac:dyDescent="0.2">
      <c r="B59" s="135" t="s">
        <v>291</v>
      </c>
      <c r="C59" s="22"/>
      <c r="D59" s="22"/>
      <c r="E59" s="22"/>
      <c r="F59" s="87" t="e">
        <f>_xlfn.PERCENTILE.INC(F$7:F$53,0.5)</f>
        <v>#DIV/0!</v>
      </c>
      <c r="G59" s="87" t="e">
        <f t="shared" ref="G59:I59" si="6">_xlfn.PERCENTILE.INC(G$7:G$53,0.5)</f>
        <v>#DIV/0!</v>
      </c>
      <c r="H59" s="87" t="e">
        <f t="shared" si="6"/>
        <v>#DIV/0!</v>
      </c>
      <c r="I59" s="87" t="e">
        <f t="shared" si="6"/>
        <v>#DIV/0!</v>
      </c>
    </row>
    <row r="60" spans="2:9" x14ac:dyDescent="0.2">
      <c r="B60" s="135" t="s">
        <v>292</v>
      </c>
      <c r="C60" s="22"/>
      <c r="D60" s="22"/>
      <c r="E60" s="22"/>
      <c r="F60" s="87" t="e">
        <f>_xlfn.PERCENTILE.INC(F$7:F$53,0.25)</f>
        <v>#DIV/0!</v>
      </c>
      <c r="G60" s="87" t="e">
        <f t="shared" ref="G60:I60" si="7">_xlfn.PERCENTILE.INC(G$7:G$53,0.25)</f>
        <v>#DIV/0!</v>
      </c>
      <c r="H60" s="87" t="e">
        <f t="shared" si="7"/>
        <v>#DIV/0!</v>
      </c>
      <c r="I60" s="87" t="e">
        <f t="shared" si="7"/>
        <v>#DIV/0!</v>
      </c>
    </row>
    <row r="61" spans="2:9" x14ac:dyDescent="0.2">
      <c r="B61" s="135" t="s">
        <v>293</v>
      </c>
      <c r="C61" s="22"/>
      <c r="D61" s="22"/>
      <c r="E61" s="22"/>
      <c r="F61" s="87" t="e">
        <f>_xlfn.PERCENTILE.INC(F$7:F$53,0.1)</f>
        <v>#DIV/0!</v>
      </c>
      <c r="G61" s="87" t="e">
        <f t="shared" ref="G61:I61" si="8">_xlfn.PERCENTILE.INC(G$7:G$53,0.1)</f>
        <v>#DIV/0!</v>
      </c>
      <c r="H61" s="87" t="e">
        <f t="shared" si="8"/>
        <v>#DIV/0!</v>
      </c>
      <c r="I61" s="87" t="e">
        <f t="shared" si="8"/>
        <v>#DIV/0!</v>
      </c>
    </row>
  </sheetData>
  <mergeCells count="3">
    <mergeCell ref="B2:N2"/>
    <mergeCell ref="B5:I5"/>
    <mergeCell ref="C6:D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59"/>
  <sheetViews>
    <sheetView workbookViewId="0"/>
  </sheetViews>
  <sheetFormatPr defaultRowHeight="12.75" x14ac:dyDescent="0.2"/>
  <cols>
    <col min="2" max="2" width="27.75" customWidth="1"/>
    <col min="3" max="3" width="4" bestFit="1" customWidth="1"/>
    <col min="4" max="4" width="3.625" bestFit="1" customWidth="1"/>
    <col min="5" max="5" width="34" bestFit="1" customWidth="1"/>
    <col min="6" max="8" width="14.5" bestFit="1" customWidth="1"/>
    <col min="9" max="9" width="14.375" bestFit="1" customWidth="1"/>
  </cols>
  <sheetData>
    <row r="1" spans="1:14" ht="21" thickBot="1" x14ac:dyDescent="0.35">
      <c r="A1" s="133"/>
      <c r="B1" s="159" t="s">
        <v>297</v>
      </c>
      <c r="C1" s="159"/>
      <c r="D1" s="159"/>
      <c r="E1" s="159"/>
      <c r="F1" s="159"/>
      <c r="G1" s="159"/>
      <c r="H1" s="159"/>
      <c r="I1" s="159"/>
      <c r="J1" s="159"/>
      <c r="K1" s="159"/>
      <c r="L1" s="159"/>
      <c r="M1" s="159"/>
      <c r="N1" s="159"/>
    </row>
    <row r="2" spans="1:14" ht="13.5" thickTop="1" x14ac:dyDescent="0.2">
      <c r="A2" s="133"/>
      <c r="B2" s="133"/>
      <c r="C2" s="133"/>
      <c r="D2" s="133"/>
      <c r="E2" s="133"/>
      <c r="F2" s="133"/>
      <c r="G2" s="133"/>
      <c r="H2" s="133"/>
      <c r="I2" s="133"/>
      <c r="J2" s="133"/>
      <c r="K2" s="133"/>
      <c r="L2" s="133"/>
      <c r="M2" s="133"/>
      <c r="N2" s="133"/>
    </row>
    <row r="3" spans="1:14" x14ac:dyDescent="0.2">
      <c r="A3" s="133"/>
      <c r="B3" s="133"/>
      <c r="C3" s="133"/>
      <c r="D3" s="133"/>
      <c r="E3" s="133"/>
      <c r="F3" s="133"/>
      <c r="G3" s="133"/>
      <c r="H3" s="133"/>
      <c r="I3" s="133"/>
      <c r="J3" s="133"/>
      <c r="K3" s="133"/>
      <c r="L3" s="133"/>
      <c r="M3" s="133"/>
      <c r="N3" s="133"/>
    </row>
    <row r="4" spans="1:14" ht="15" x14ac:dyDescent="0.2">
      <c r="A4" s="133"/>
      <c r="B4" s="186" t="s">
        <v>305</v>
      </c>
      <c r="C4" s="186"/>
      <c r="D4" s="186"/>
      <c r="E4" s="186"/>
      <c r="F4" s="186"/>
      <c r="G4" s="186"/>
      <c r="H4" s="186"/>
      <c r="I4" s="186"/>
      <c r="J4" s="133"/>
      <c r="K4" s="133"/>
      <c r="L4" s="133"/>
      <c r="M4" s="133"/>
      <c r="N4" s="133"/>
    </row>
    <row r="5" spans="1:14" ht="85.5" x14ac:dyDescent="0.2">
      <c r="A5" s="133"/>
      <c r="B5" s="18" t="s">
        <v>10</v>
      </c>
      <c r="C5" s="187" t="s">
        <v>11</v>
      </c>
      <c r="D5" s="187"/>
      <c r="E5" s="18" t="s">
        <v>12</v>
      </c>
      <c r="F5" s="18" t="s">
        <v>313</v>
      </c>
      <c r="G5" s="18" t="s">
        <v>340</v>
      </c>
      <c r="H5" s="18" t="s">
        <v>314</v>
      </c>
      <c r="I5" s="18" t="s">
        <v>341</v>
      </c>
      <c r="J5" s="133"/>
      <c r="K5" s="133"/>
      <c r="L5" s="133"/>
      <c r="M5" s="133"/>
      <c r="N5" s="133"/>
    </row>
    <row r="6" spans="1:14" ht="14.25" x14ac:dyDescent="0.2">
      <c r="B6" s="137" t="s">
        <v>74</v>
      </c>
      <c r="C6" s="137" t="s">
        <v>59</v>
      </c>
      <c r="D6" s="137">
        <v>1</v>
      </c>
      <c r="E6" s="137" t="str">
        <f t="shared" ref="E6:E51" si="0">Substances</f>
        <v>Zineb and DIDT</v>
      </c>
      <c r="F6" s="67" t="e">
        <f>Med_Scenario_Calculations_Z!S20+Med_Scenario_Calculations_D!S20</f>
        <v>#DIV/0!</v>
      </c>
      <c r="G6" s="67" t="e">
        <f>Med_Scenario_Calculations_Z!T20+Med_Scenario_Calculations_D!T20</f>
        <v>#DIV/0!</v>
      </c>
      <c r="H6" s="67" t="e">
        <f>Med_Scenario_Calculations_Z!U20+Med_Scenario_Calculations_D!U20</f>
        <v>#DIV/0!</v>
      </c>
      <c r="I6" s="67" t="e">
        <f>Med_Scenario_Calculations_Z!V20+Med_Scenario_Calculations_D!V20</f>
        <v>#DIV/0!</v>
      </c>
    </row>
    <row r="7" spans="1:14" ht="14.25" x14ac:dyDescent="0.2">
      <c r="B7" s="137" t="s">
        <v>75</v>
      </c>
      <c r="C7" s="137" t="s">
        <v>59</v>
      </c>
      <c r="D7" s="137">
        <v>2</v>
      </c>
      <c r="E7" s="137" t="str">
        <f t="shared" si="0"/>
        <v>Zineb and DIDT</v>
      </c>
      <c r="F7" s="67" t="e">
        <f>Med_Scenario_Calculations_Z!S21+Med_Scenario_Calculations_D!S21</f>
        <v>#DIV/0!</v>
      </c>
      <c r="G7" s="67" t="e">
        <f>Med_Scenario_Calculations_Z!T21+Med_Scenario_Calculations_D!T21</f>
        <v>#DIV/0!</v>
      </c>
      <c r="H7" s="67" t="e">
        <f>Med_Scenario_Calculations_Z!U21+Med_Scenario_Calculations_D!U21</f>
        <v>#DIV/0!</v>
      </c>
      <c r="I7" s="67" t="e">
        <f>Med_Scenario_Calculations_Z!V21+Med_Scenario_Calculations_D!V21</f>
        <v>#DIV/0!</v>
      </c>
    </row>
    <row r="8" spans="1:14" ht="14.25" x14ac:dyDescent="0.2">
      <c r="B8" s="137" t="s">
        <v>76</v>
      </c>
      <c r="C8" s="137" t="s">
        <v>59</v>
      </c>
      <c r="D8" s="137">
        <v>3</v>
      </c>
      <c r="E8" s="137" t="str">
        <f t="shared" si="0"/>
        <v>Zineb and DIDT</v>
      </c>
      <c r="F8" s="67" t="e">
        <f>Med_Scenario_Calculations_Z!S22+Med_Scenario_Calculations_D!S22</f>
        <v>#DIV/0!</v>
      </c>
      <c r="G8" s="67" t="e">
        <f>Med_Scenario_Calculations_Z!T22+Med_Scenario_Calculations_D!T22</f>
        <v>#DIV/0!</v>
      </c>
      <c r="H8" s="67" t="e">
        <f>Med_Scenario_Calculations_Z!U22+Med_Scenario_Calculations_D!U22</f>
        <v>#DIV/0!</v>
      </c>
      <c r="I8" s="67" t="e">
        <f>Med_Scenario_Calculations_Z!V22+Med_Scenario_Calculations_D!V22</f>
        <v>#DIV/0!</v>
      </c>
    </row>
    <row r="9" spans="1:14" ht="14.25" x14ac:dyDescent="0.2">
      <c r="B9" s="137" t="s">
        <v>77</v>
      </c>
      <c r="C9" s="137" t="s">
        <v>59</v>
      </c>
      <c r="D9" s="137">
        <v>5</v>
      </c>
      <c r="E9" s="137" t="str">
        <f t="shared" si="0"/>
        <v>Zineb and DIDT</v>
      </c>
      <c r="F9" s="67" t="e">
        <f>Med_Scenario_Calculations_Z!S23+Med_Scenario_Calculations_D!S23</f>
        <v>#DIV/0!</v>
      </c>
      <c r="G9" s="67" t="e">
        <f>Med_Scenario_Calculations_Z!T23+Med_Scenario_Calculations_D!T23</f>
        <v>#DIV/0!</v>
      </c>
      <c r="H9" s="67" t="e">
        <f>Med_Scenario_Calculations_Z!U23+Med_Scenario_Calculations_D!U23</f>
        <v>#DIV/0!</v>
      </c>
      <c r="I9" s="67" t="e">
        <f>Med_Scenario_Calculations_Z!V23+Med_Scenario_Calculations_D!V23</f>
        <v>#DIV/0!</v>
      </c>
    </row>
    <row r="10" spans="1:14" ht="14.25" x14ac:dyDescent="0.2">
      <c r="B10" s="137" t="s">
        <v>78</v>
      </c>
      <c r="C10" s="137" t="s">
        <v>13</v>
      </c>
      <c r="D10" s="137">
        <v>10</v>
      </c>
      <c r="E10" s="137" t="str">
        <f t="shared" si="0"/>
        <v>Zineb and DIDT</v>
      </c>
      <c r="F10" s="67" t="e">
        <f>Med_Scenario_Calculations_Z!S24+Med_Scenario_Calculations_D!S24</f>
        <v>#DIV/0!</v>
      </c>
      <c r="G10" s="67" t="e">
        <f>Med_Scenario_Calculations_Z!T24+Med_Scenario_Calculations_D!T24</f>
        <v>#DIV/0!</v>
      </c>
      <c r="H10" s="67" t="e">
        <f>Med_Scenario_Calculations_Z!U24+Med_Scenario_Calculations_D!U24</f>
        <v>#DIV/0!</v>
      </c>
      <c r="I10" s="67" t="e">
        <f>Med_Scenario_Calculations_Z!V24+Med_Scenario_Calculations_D!V24</f>
        <v>#DIV/0!</v>
      </c>
    </row>
    <row r="11" spans="1:14" ht="14.25" x14ac:dyDescent="0.2">
      <c r="B11" s="137" t="s">
        <v>79</v>
      </c>
      <c r="C11" s="137" t="s">
        <v>13</v>
      </c>
      <c r="D11" s="137">
        <v>4</v>
      </c>
      <c r="E11" s="137" t="str">
        <f t="shared" si="0"/>
        <v>Zineb and DIDT</v>
      </c>
      <c r="F11" s="67" t="e">
        <f>Med_Scenario_Calculations_Z!S25+Med_Scenario_Calculations_D!S25</f>
        <v>#DIV/0!</v>
      </c>
      <c r="G11" s="67" t="e">
        <f>Med_Scenario_Calculations_Z!T25+Med_Scenario_Calculations_D!T25</f>
        <v>#DIV/0!</v>
      </c>
      <c r="H11" s="67" t="e">
        <f>Med_Scenario_Calculations_Z!U25+Med_Scenario_Calculations_D!U25</f>
        <v>#DIV/0!</v>
      </c>
      <c r="I11" s="67" t="e">
        <f>Med_Scenario_Calculations_Z!V25+Med_Scenario_Calculations_D!V25</f>
        <v>#DIV/0!</v>
      </c>
    </row>
    <row r="12" spans="1:14" ht="14.25" x14ac:dyDescent="0.2">
      <c r="B12" s="137" t="s">
        <v>80</v>
      </c>
      <c r="C12" s="137" t="s">
        <v>13</v>
      </c>
      <c r="D12" s="137">
        <v>5</v>
      </c>
      <c r="E12" s="137" t="str">
        <f t="shared" si="0"/>
        <v>Zineb and DIDT</v>
      </c>
      <c r="F12" s="67" t="e">
        <f>Med_Scenario_Calculations_Z!S26+Med_Scenario_Calculations_D!S26</f>
        <v>#DIV/0!</v>
      </c>
      <c r="G12" s="67" t="e">
        <f>Med_Scenario_Calculations_Z!T26+Med_Scenario_Calculations_D!T26</f>
        <v>#DIV/0!</v>
      </c>
      <c r="H12" s="67" t="e">
        <f>Med_Scenario_Calculations_Z!U26+Med_Scenario_Calculations_D!U26</f>
        <v>#DIV/0!</v>
      </c>
      <c r="I12" s="67" t="e">
        <f>Med_Scenario_Calculations_Z!V26+Med_Scenario_Calculations_D!V26</f>
        <v>#DIV/0!</v>
      </c>
    </row>
    <row r="13" spans="1:14" ht="14.25" x14ac:dyDescent="0.2">
      <c r="B13" s="137" t="s">
        <v>81</v>
      </c>
      <c r="C13" s="137" t="s">
        <v>13</v>
      </c>
      <c r="D13" s="137">
        <v>6</v>
      </c>
      <c r="E13" s="137" t="str">
        <f t="shared" si="0"/>
        <v>Zineb and DIDT</v>
      </c>
      <c r="F13" s="67" t="e">
        <f>Med_Scenario_Calculations_Z!S27+Med_Scenario_Calculations_D!S27</f>
        <v>#DIV/0!</v>
      </c>
      <c r="G13" s="67" t="e">
        <f>Med_Scenario_Calculations_Z!T27+Med_Scenario_Calculations_D!T27</f>
        <v>#DIV/0!</v>
      </c>
      <c r="H13" s="67" t="e">
        <f>Med_Scenario_Calculations_Z!U27+Med_Scenario_Calculations_D!U27</f>
        <v>#DIV/0!</v>
      </c>
      <c r="I13" s="67" t="e">
        <f>Med_Scenario_Calculations_Z!V27+Med_Scenario_Calculations_D!V27</f>
        <v>#DIV/0!</v>
      </c>
    </row>
    <row r="14" spans="1:14" ht="14.25" x14ac:dyDescent="0.2">
      <c r="B14" s="137" t="s">
        <v>82</v>
      </c>
      <c r="C14" s="137" t="s">
        <v>13</v>
      </c>
      <c r="D14" s="137">
        <v>7</v>
      </c>
      <c r="E14" s="137" t="str">
        <f t="shared" si="0"/>
        <v>Zineb and DIDT</v>
      </c>
      <c r="F14" s="67" t="e">
        <f>Med_Scenario_Calculations_Z!S28+Med_Scenario_Calculations_D!S28</f>
        <v>#DIV/0!</v>
      </c>
      <c r="G14" s="67" t="e">
        <f>Med_Scenario_Calculations_Z!T28+Med_Scenario_Calculations_D!T28</f>
        <v>#DIV/0!</v>
      </c>
      <c r="H14" s="67" t="e">
        <f>Med_Scenario_Calculations_Z!U28+Med_Scenario_Calculations_D!U28</f>
        <v>#DIV/0!</v>
      </c>
      <c r="I14" s="67" t="e">
        <f>Med_Scenario_Calculations_Z!V28+Med_Scenario_Calculations_D!V28</f>
        <v>#DIV/0!</v>
      </c>
    </row>
    <row r="15" spans="1:14" ht="14.25" x14ac:dyDescent="0.2">
      <c r="B15" s="137" t="s">
        <v>83</v>
      </c>
      <c r="C15" s="137" t="s">
        <v>13</v>
      </c>
      <c r="D15" s="137">
        <v>8</v>
      </c>
      <c r="E15" s="137" t="str">
        <f t="shared" si="0"/>
        <v>Zineb and DIDT</v>
      </c>
      <c r="F15" s="67" t="e">
        <f>Med_Scenario_Calculations_Z!S29+Med_Scenario_Calculations_D!S29</f>
        <v>#DIV/0!</v>
      </c>
      <c r="G15" s="67" t="e">
        <f>Med_Scenario_Calculations_Z!T29+Med_Scenario_Calculations_D!T29</f>
        <v>#DIV/0!</v>
      </c>
      <c r="H15" s="67" t="e">
        <f>Med_Scenario_Calculations_Z!U29+Med_Scenario_Calculations_D!U29</f>
        <v>#DIV/0!</v>
      </c>
      <c r="I15" s="67" t="e">
        <f>Med_Scenario_Calculations_Z!V29+Med_Scenario_Calculations_D!V29</f>
        <v>#DIV/0!</v>
      </c>
    </row>
    <row r="16" spans="1:14" ht="14.25" x14ac:dyDescent="0.2">
      <c r="B16" s="137" t="s">
        <v>84</v>
      </c>
      <c r="C16" s="137" t="s">
        <v>13</v>
      </c>
      <c r="D16" s="137">
        <v>9</v>
      </c>
      <c r="E16" s="137" t="str">
        <f t="shared" si="0"/>
        <v>Zineb and DIDT</v>
      </c>
      <c r="F16" s="67" t="e">
        <f>Med_Scenario_Calculations_Z!S30+Med_Scenario_Calculations_D!S30</f>
        <v>#DIV/0!</v>
      </c>
      <c r="G16" s="67" t="e">
        <f>Med_Scenario_Calculations_Z!T30+Med_Scenario_Calculations_D!T30</f>
        <v>#DIV/0!</v>
      </c>
      <c r="H16" s="67" t="e">
        <f>Med_Scenario_Calculations_Z!U30+Med_Scenario_Calculations_D!U30</f>
        <v>#DIV/0!</v>
      </c>
      <c r="I16" s="67" t="e">
        <f>Med_Scenario_Calculations_Z!V30+Med_Scenario_Calculations_D!V30</f>
        <v>#DIV/0!</v>
      </c>
    </row>
    <row r="17" spans="2:9" ht="14.25" x14ac:dyDescent="0.2">
      <c r="B17" s="137" t="s">
        <v>85</v>
      </c>
      <c r="C17" s="137" t="s">
        <v>60</v>
      </c>
      <c r="D17" s="137">
        <v>1</v>
      </c>
      <c r="E17" s="137" t="str">
        <f t="shared" si="0"/>
        <v>Zineb and DIDT</v>
      </c>
      <c r="F17" s="67" t="e">
        <f>Med_Scenario_Calculations_Z!S31+Med_Scenario_Calculations_D!S31</f>
        <v>#DIV/0!</v>
      </c>
      <c r="G17" s="67" t="e">
        <f>Med_Scenario_Calculations_Z!T31+Med_Scenario_Calculations_D!T31</f>
        <v>#DIV/0!</v>
      </c>
      <c r="H17" s="67" t="e">
        <f>Med_Scenario_Calculations_Z!U31+Med_Scenario_Calculations_D!U31</f>
        <v>#DIV/0!</v>
      </c>
      <c r="I17" s="67" t="e">
        <f>Med_Scenario_Calculations_Z!V31+Med_Scenario_Calculations_D!V31</f>
        <v>#DIV/0!</v>
      </c>
    </row>
    <row r="18" spans="2:9" ht="14.25" x14ac:dyDescent="0.2">
      <c r="B18" s="137" t="s">
        <v>86</v>
      </c>
      <c r="C18" s="137" t="s">
        <v>60</v>
      </c>
      <c r="D18" s="137">
        <v>10</v>
      </c>
      <c r="E18" s="137" t="str">
        <f t="shared" si="0"/>
        <v>Zineb and DIDT</v>
      </c>
      <c r="F18" s="67" t="e">
        <f>Med_Scenario_Calculations_Z!S32+Med_Scenario_Calculations_D!S32</f>
        <v>#DIV/0!</v>
      </c>
      <c r="G18" s="67" t="e">
        <f>Med_Scenario_Calculations_Z!T32+Med_Scenario_Calculations_D!T32</f>
        <v>#DIV/0!</v>
      </c>
      <c r="H18" s="67" t="e">
        <f>Med_Scenario_Calculations_Z!U32+Med_Scenario_Calculations_D!U32</f>
        <v>#DIV/0!</v>
      </c>
      <c r="I18" s="67" t="e">
        <f>Med_Scenario_Calculations_Z!V32+Med_Scenario_Calculations_D!V32</f>
        <v>#DIV/0!</v>
      </c>
    </row>
    <row r="19" spans="2:9" ht="14.25" x14ac:dyDescent="0.2">
      <c r="B19" s="137" t="s">
        <v>87</v>
      </c>
      <c r="C19" s="137" t="s">
        <v>60</v>
      </c>
      <c r="D19" s="137">
        <v>2</v>
      </c>
      <c r="E19" s="137" t="str">
        <f t="shared" si="0"/>
        <v>Zineb and DIDT</v>
      </c>
      <c r="F19" s="67" t="e">
        <f>Med_Scenario_Calculations_Z!S33+Med_Scenario_Calculations_D!S33</f>
        <v>#DIV/0!</v>
      </c>
      <c r="G19" s="67" t="e">
        <f>Med_Scenario_Calculations_Z!T33+Med_Scenario_Calculations_D!T33</f>
        <v>#DIV/0!</v>
      </c>
      <c r="H19" s="67" t="e">
        <f>Med_Scenario_Calculations_Z!U33+Med_Scenario_Calculations_D!U33</f>
        <v>#DIV/0!</v>
      </c>
      <c r="I19" s="67" t="e">
        <f>Med_Scenario_Calculations_Z!V33+Med_Scenario_Calculations_D!V33</f>
        <v>#DIV/0!</v>
      </c>
    </row>
    <row r="20" spans="2:9" ht="14.25" x14ac:dyDescent="0.2">
      <c r="B20" s="137" t="s">
        <v>88</v>
      </c>
      <c r="C20" s="137" t="s">
        <v>60</v>
      </c>
      <c r="D20" s="137">
        <v>3</v>
      </c>
      <c r="E20" s="137" t="str">
        <f t="shared" si="0"/>
        <v>Zineb and DIDT</v>
      </c>
      <c r="F20" s="67" t="e">
        <f>Med_Scenario_Calculations_Z!S34+Med_Scenario_Calculations_D!S34</f>
        <v>#DIV/0!</v>
      </c>
      <c r="G20" s="67" t="e">
        <f>Med_Scenario_Calculations_Z!T34+Med_Scenario_Calculations_D!T34</f>
        <v>#DIV/0!</v>
      </c>
      <c r="H20" s="67" t="e">
        <f>Med_Scenario_Calculations_Z!U34+Med_Scenario_Calculations_D!U34</f>
        <v>#DIV/0!</v>
      </c>
      <c r="I20" s="67" t="e">
        <f>Med_Scenario_Calculations_Z!V34+Med_Scenario_Calculations_D!V34</f>
        <v>#DIV/0!</v>
      </c>
    </row>
    <row r="21" spans="2:9" ht="14.25" x14ac:dyDescent="0.2">
      <c r="B21" s="137" t="s">
        <v>89</v>
      </c>
      <c r="C21" s="137" t="s">
        <v>60</v>
      </c>
      <c r="D21" s="137">
        <v>4</v>
      </c>
      <c r="E21" s="137" t="str">
        <f t="shared" si="0"/>
        <v>Zineb and DIDT</v>
      </c>
      <c r="F21" s="67" t="e">
        <f>Med_Scenario_Calculations_Z!S35+Med_Scenario_Calculations_D!S35</f>
        <v>#DIV/0!</v>
      </c>
      <c r="G21" s="67" t="e">
        <f>Med_Scenario_Calculations_Z!T35+Med_Scenario_Calculations_D!T35</f>
        <v>#DIV/0!</v>
      </c>
      <c r="H21" s="67" t="e">
        <f>Med_Scenario_Calculations_Z!U35+Med_Scenario_Calculations_D!U35</f>
        <v>#DIV/0!</v>
      </c>
      <c r="I21" s="67" t="e">
        <f>Med_Scenario_Calculations_Z!V35+Med_Scenario_Calculations_D!V35</f>
        <v>#DIV/0!</v>
      </c>
    </row>
    <row r="22" spans="2:9" ht="14.25" x14ac:dyDescent="0.2">
      <c r="B22" s="137" t="s">
        <v>90</v>
      </c>
      <c r="C22" s="137" t="s">
        <v>60</v>
      </c>
      <c r="D22" s="137">
        <v>5</v>
      </c>
      <c r="E22" s="137" t="str">
        <f t="shared" si="0"/>
        <v>Zineb and DIDT</v>
      </c>
      <c r="F22" s="67" t="e">
        <f>Med_Scenario_Calculations_Z!S36+Med_Scenario_Calculations_D!S36</f>
        <v>#DIV/0!</v>
      </c>
      <c r="G22" s="67" t="e">
        <f>Med_Scenario_Calculations_Z!T36+Med_Scenario_Calculations_D!T36</f>
        <v>#DIV/0!</v>
      </c>
      <c r="H22" s="67" t="e">
        <f>Med_Scenario_Calculations_Z!U36+Med_Scenario_Calculations_D!U36</f>
        <v>#DIV/0!</v>
      </c>
      <c r="I22" s="67" t="e">
        <f>Med_Scenario_Calculations_Z!V36+Med_Scenario_Calculations_D!V36</f>
        <v>#DIV/0!</v>
      </c>
    </row>
    <row r="23" spans="2:9" ht="14.25" x14ac:dyDescent="0.2">
      <c r="B23" s="137" t="s">
        <v>91</v>
      </c>
      <c r="C23" s="137" t="s">
        <v>60</v>
      </c>
      <c r="D23" s="137">
        <v>6</v>
      </c>
      <c r="E23" s="137" t="str">
        <f t="shared" si="0"/>
        <v>Zineb and DIDT</v>
      </c>
      <c r="F23" s="67" t="e">
        <f>Med_Scenario_Calculations_Z!S37+Med_Scenario_Calculations_D!S37</f>
        <v>#DIV/0!</v>
      </c>
      <c r="G23" s="67" t="e">
        <f>Med_Scenario_Calculations_Z!T37+Med_Scenario_Calculations_D!T37</f>
        <v>#DIV/0!</v>
      </c>
      <c r="H23" s="67" t="e">
        <f>Med_Scenario_Calculations_Z!U37+Med_Scenario_Calculations_D!U37</f>
        <v>#DIV/0!</v>
      </c>
      <c r="I23" s="67" t="e">
        <f>Med_Scenario_Calculations_Z!V37+Med_Scenario_Calculations_D!V37</f>
        <v>#DIV/0!</v>
      </c>
    </row>
    <row r="24" spans="2:9" ht="14.25" x14ac:dyDescent="0.2">
      <c r="B24" s="137" t="s">
        <v>92</v>
      </c>
      <c r="C24" s="137" t="s">
        <v>60</v>
      </c>
      <c r="D24" s="137">
        <v>7</v>
      </c>
      <c r="E24" s="137" t="str">
        <f t="shared" si="0"/>
        <v>Zineb and DIDT</v>
      </c>
      <c r="F24" s="67" t="e">
        <f>Med_Scenario_Calculations_Z!S38+Med_Scenario_Calculations_D!S38</f>
        <v>#DIV/0!</v>
      </c>
      <c r="G24" s="67" t="e">
        <f>Med_Scenario_Calculations_Z!T38+Med_Scenario_Calculations_D!T38</f>
        <v>#DIV/0!</v>
      </c>
      <c r="H24" s="67" t="e">
        <f>Med_Scenario_Calculations_Z!U38+Med_Scenario_Calculations_D!U38</f>
        <v>#DIV/0!</v>
      </c>
      <c r="I24" s="67" t="e">
        <f>Med_Scenario_Calculations_Z!V38+Med_Scenario_Calculations_D!V38</f>
        <v>#DIV/0!</v>
      </c>
    </row>
    <row r="25" spans="2:9" ht="14.25" x14ac:dyDescent="0.2">
      <c r="B25" s="137" t="s">
        <v>93</v>
      </c>
      <c r="C25" s="137" t="s">
        <v>60</v>
      </c>
      <c r="D25" s="137">
        <v>8</v>
      </c>
      <c r="E25" s="137" t="str">
        <f t="shared" si="0"/>
        <v>Zineb and DIDT</v>
      </c>
      <c r="F25" s="67" t="e">
        <f>Med_Scenario_Calculations_Z!S39+Med_Scenario_Calculations_D!S39</f>
        <v>#DIV/0!</v>
      </c>
      <c r="G25" s="67" t="e">
        <f>Med_Scenario_Calculations_Z!T39+Med_Scenario_Calculations_D!T39</f>
        <v>#DIV/0!</v>
      </c>
      <c r="H25" s="67" t="e">
        <f>Med_Scenario_Calculations_Z!U39+Med_Scenario_Calculations_D!U39</f>
        <v>#DIV/0!</v>
      </c>
      <c r="I25" s="67" t="e">
        <f>Med_Scenario_Calculations_Z!V39+Med_Scenario_Calculations_D!V39</f>
        <v>#DIV/0!</v>
      </c>
    </row>
    <row r="26" spans="2:9" ht="14.25" x14ac:dyDescent="0.2">
      <c r="B26" s="137" t="s">
        <v>94</v>
      </c>
      <c r="C26" s="137" t="s">
        <v>60</v>
      </c>
      <c r="D26" s="137">
        <v>9</v>
      </c>
      <c r="E26" s="137" t="str">
        <f t="shared" si="0"/>
        <v>Zineb and DIDT</v>
      </c>
      <c r="F26" s="67" t="e">
        <f>Med_Scenario_Calculations_Z!S40+Med_Scenario_Calculations_D!S40</f>
        <v>#DIV/0!</v>
      </c>
      <c r="G26" s="67" t="e">
        <f>Med_Scenario_Calculations_Z!T40+Med_Scenario_Calculations_D!T40</f>
        <v>#DIV/0!</v>
      </c>
      <c r="H26" s="67" t="e">
        <f>Med_Scenario_Calculations_Z!U40+Med_Scenario_Calculations_D!U40</f>
        <v>#DIV/0!</v>
      </c>
      <c r="I26" s="67" t="e">
        <f>Med_Scenario_Calculations_Z!V40+Med_Scenario_Calculations_D!V40</f>
        <v>#DIV/0!</v>
      </c>
    </row>
    <row r="27" spans="2:9" ht="14.25" x14ac:dyDescent="0.2">
      <c r="B27" s="137" t="s">
        <v>95</v>
      </c>
      <c r="C27" s="137" t="s">
        <v>61</v>
      </c>
      <c r="D27" s="137">
        <v>10</v>
      </c>
      <c r="E27" s="137" t="str">
        <f t="shared" si="0"/>
        <v>Zineb and DIDT</v>
      </c>
      <c r="F27" s="67" t="e">
        <f>Med_Scenario_Calculations_Z!S41+Med_Scenario_Calculations_D!S41</f>
        <v>#DIV/0!</v>
      </c>
      <c r="G27" s="67" t="e">
        <f>Med_Scenario_Calculations_Z!T41+Med_Scenario_Calculations_D!T41</f>
        <v>#DIV/0!</v>
      </c>
      <c r="H27" s="67" t="e">
        <f>Med_Scenario_Calculations_Z!U41+Med_Scenario_Calculations_D!U41</f>
        <v>#DIV/0!</v>
      </c>
      <c r="I27" s="67" t="e">
        <f>Med_Scenario_Calculations_Z!V41+Med_Scenario_Calculations_D!V41</f>
        <v>#DIV/0!</v>
      </c>
    </row>
    <row r="28" spans="2:9" ht="14.25" x14ac:dyDescent="0.2">
      <c r="B28" s="137" t="s">
        <v>96</v>
      </c>
      <c r="C28" s="137" t="s">
        <v>61</v>
      </c>
      <c r="D28" s="137">
        <v>2</v>
      </c>
      <c r="E28" s="137" t="str">
        <f t="shared" si="0"/>
        <v>Zineb and DIDT</v>
      </c>
      <c r="F28" s="67" t="e">
        <f>Med_Scenario_Calculations_Z!S42+Med_Scenario_Calculations_D!S42</f>
        <v>#DIV/0!</v>
      </c>
      <c r="G28" s="67" t="e">
        <f>Med_Scenario_Calculations_Z!T42+Med_Scenario_Calculations_D!T42</f>
        <v>#DIV/0!</v>
      </c>
      <c r="H28" s="67" t="e">
        <f>Med_Scenario_Calculations_Z!U42+Med_Scenario_Calculations_D!U42</f>
        <v>#DIV/0!</v>
      </c>
      <c r="I28" s="67" t="e">
        <f>Med_Scenario_Calculations_Z!V42+Med_Scenario_Calculations_D!V42</f>
        <v>#DIV/0!</v>
      </c>
    </row>
    <row r="29" spans="2:9" ht="14.25" x14ac:dyDescent="0.2">
      <c r="B29" s="137" t="s">
        <v>97</v>
      </c>
      <c r="C29" s="137" t="s">
        <v>61</v>
      </c>
      <c r="D29" s="137">
        <v>3</v>
      </c>
      <c r="E29" s="137" t="str">
        <f t="shared" si="0"/>
        <v>Zineb and DIDT</v>
      </c>
      <c r="F29" s="67" t="e">
        <f>Med_Scenario_Calculations_Z!S43+Med_Scenario_Calculations_D!S43</f>
        <v>#DIV/0!</v>
      </c>
      <c r="G29" s="67" t="e">
        <f>Med_Scenario_Calculations_Z!T43+Med_Scenario_Calculations_D!T43</f>
        <v>#DIV/0!</v>
      </c>
      <c r="H29" s="67" t="e">
        <f>Med_Scenario_Calculations_Z!U43+Med_Scenario_Calculations_D!U43</f>
        <v>#DIV/0!</v>
      </c>
      <c r="I29" s="67" t="e">
        <f>Med_Scenario_Calculations_Z!V43+Med_Scenario_Calculations_D!V43</f>
        <v>#DIV/0!</v>
      </c>
    </row>
    <row r="30" spans="2:9" ht="14.25" x14ac:dyDescent="0.2">
      <c r="B30" s="137" t="s">
        <v>98</v>
      </c>
      <c r="C30" s="137" t="s">
        <v>61</v>
      </c>
      <c r="D30" s="137">
        <v>5</v>
      </c>
      <c r="E30" s="137" t="str">
        <f t="shared" si="0"/>
        <v>Zineb and DIDT</v>
      </c>
      <c r="F30" s="67" t="e">
        <f>Med_Scenario_Calculations_Z!S44+Med_Scenario_Calculations_D!S44</f>
        <v>#DIV/0!</v>
      </c>
      <c r="G30" s="67" t="e">
        <f>Med_Scenario_Calculations_Z!T44+Med_Scenario_Calculations_D!T44</f>
        <v>#DIV/0!</v>
      </c>
      <c r="H30" s="67" t="e">
        <f>Med_Scenario_Calculations_Z!U44+Med_Scenario_Calculations_D!U44</f>
        <v>#DIV/0!</v>
      </c>
      <c r="I30" s="67" t="e">
        <f>Med_Scenario_Calculations_Z!V44+Med_Scenario_Calculations_D!V44</f>
        <v>#DIV/0!</v>
      </c>
    </row>
    <row r="31" spans="2:9" ht="14.25" x14ac:dyDescent="0.2">
      <c r="B31" s="137" t="s">
        <v>99</v>
      </c>
      <c r="C31" s="137" t="s">
        <v>61</v>
      </c>
      <c r="D31" s="137">
        <v>6</v>
      </c>
      <c r="E31" s="137" t="str">
        <f t="shared" si="0"/>
        <v>Zineb and DIDT</v>
      </c>
      <c r="F31" s="67" t="e">
        <f>Med_Scenario_Calculations_Z!S45+Med_Scenario_Calculations_D!S45</f>
        <v>#DIV/0!</v>
      </c>
      <c r="G31" s="67" t="e">
        <f>Med_Scenario_Calculations_Z!T45+Med_Scenario_Calculations_D!T45</f>
        <v>#DIV/0!</v>
      </c>
      <c r="H31" s="67" t="e">
        <f>Med_Scenario_Calculations_Z!U45+Med_Scenario_Calculations_D!U45</f>
        <v>#DIV/0!</v>
      </c>
      <c r="I31" s="67" t="e">
        <f>Med_Scenario_Calculations_Z!V45+Med_Scenario_Calculations_D!V45</f>
        <v>#DIV/0!</v>
      </c>
    </row>
    <row r="32" spans="2:9" ht="14.25" x14ac:dyDescent="0.2">
      <c r="B32" s="137" t="s">
        <v>100</v>
      </c>
      <c r="C32" s="137" t="s">
        <v>61</v>
      </c>
      <c r="D32" s="137">
        <v>7</v>
      </c>
      <c r="E32" s="137" t="str">
        <f t="shared" si="0"/>
        <v>Zineb and DIDT</v>
      </c>
      <c r="F32" s="67" t="e">
        <f>Med_Scenario_Calculations_Z!S46+Med_Scenario_Calculations_D!S46</f>
        <v>#DIV/0!</v>
      </c>
      <c r="G32" s="67" t="e">
        <f>Med_Scenario_Calculations_Z!T46+Med_Scenario_Calculations_D!T46</f>
        <v>#DIV/0!</v>
      </c>
      <c r="H32" s="67" t="e">
        <f>Med_Scenario_Calculations_Z!U46+Med_Scenario_Calculations_D!U46</f>
        <v>#DIV/0!</v>
      </c>
      <c r="I32" s="67" t="e">
        <f>Med_Scenario_Calculations_Z!V46+Med_Scenario_Calculations_D!V46</f>
        <v>#DIV/0!</v>
      </c>
    </row>
    <row r="33" spans="2:9" ht="14.25" x14ac:dyDescent="0.2">
      <c r="B33" s="137" t="s">
        <v>101</v>
      </c>
      <c r="C33" s="137" t="s">
        <v>61</v>
      </c>
      <c r="D33" s="137">
        <v>8</v>
      </c>
      <c r="E33" s="137" t="str">
        <f t="shared" si="0"/>
        <v>Zineb and DIDT</v>
      </c>
      <c r="F33" s="67" t="e">
        <f>Med_Scenario_Calculations_Z!S47+Med_Scenario_Calculations_D!S47</f>
        <v>#DIV/0!</v>
      </c>
      <c r="G33" s="67" t="e">
        <f>Med_Scenario_Calculations_Z!T47+Med_Scenario_Calculations_D!T47</f>
        <v>#DIV/0!</v>
      </c>
      <c r="H33" s="67" t="e">
        <f>Med_Scenario_Calculations_Z!U47+Med_Scenario_Calculations_D!U47</f>
        <v>#DIV/0!</v>
      </c>
      <c r="I33" s="67" t="e">
        <f>Med_Scenario_Calculations_Z!V47+Med_Scenario_Calculations_D!V47</f>
        <v>#DIV/0!</v>
      </c>
    </row>
    <row r="34" spans="2:9" ht="14.25" x14ac:dyDescent="0.2">
      <c r="B34" s="137" t="s">
        <v>102</v>
      </c>
      <c r="C34" s="137" t="s">
        <v>61</v>
      </c>
      <c r="D34" s="137">
        <v>9</v>
      </c>
      <c r="E34" s="137" t="str">
        <f t="shared" si="0"/>
        <v>Zineb and DIDT</v>
      </c>
      <c r="F34" s="67" t="e">
        <f>Med_Scenario_Calculations_Z!S48+Med_Scenario_Calculations_D!S48</f>
        <v>#DIV/0!</v>
      </c>
      <c r="G34" s="67" t="e">
        <f>Med_Scenario_Calculations_Z!T48+Med_Scenario_Calculations_D!T48</f>
        <v>#DIV/0!</v>
      </c>
      <c r="H34" s="67" t="e">
        <f>Med_Scenario_Calculations_Z!U48+Med_Scenario_Calculations_D!U48</f>
        <v>#DIV/0!</v>
      </c>
      <c r="I34" s="67" t="e">
        <f>Med_Scenario_Calculations_Z!V48+Med_Scenario_Calculations_D!V48</f>
        <v>#DIV/0!</v>
      </c>
    </row>
    <row r="35" spans="2:9" ht="14.25" x14ac:dyDescent="0.2">
      <c r="B35" s="137" t="s">
        <v>103</v>
      </c>
      <c r="C35" s="137" t="s">
        <v>62</v>
      </c>
      <c r="D35" s="137">
        <v>1</v>
      </c>
      <c r="E35" s="137" t="str">
        <f t="shared" si="0"/>
        <v>Zineb and DIDT</v>
      </c>
      <c r="F35" s="67" t="e">
        <f>Med_Scenario_Calculations_Z!S49+Med_Scenario_Calculations_D!S49</f>
        <v>#DIV/0!</v>
      </c>
      <c r="G35" s="67" t="e">
        <f>Med_Scenario_Calculations_Z!T49+Med_Scenario_Calculations_D!T49</f>
        <v>#DIV/0!</v>
      </c>
      <c r="H35" s="67" t="e">
        <f>Med_Scenario_Calculations_Z!U49+Med_Scenario_Calculations_D!U49</f>
        <v>#DIV/0!</v>
      </c>
      <c r="I35" s="67" t="e">
        <f>Med_Scenario_Calculations_Z!V49+Med_Scenario_Calculations_D!V49</f>
        <v>#DIV/0!</v>
      </c>
    </row>
    <row r="36" spans="2:9" ht="14.25" x14ac:dyDescent="0.2">
      <c r="B36" s="137" t="s">
        <v>104</v>
      </c>
      <c r="C36" s="137" t="s">
        <v>62</v>
      </c>
      <c r="D36" s="137">
        <v>10</v>
      </c>
      <c r="E36" s="137" t="str">
        <f t="shared" si="0"/>
        <v>Zineb and DIDT</v>
      </c>
      <c r="F36" s="67" t="e">
        <f>Med_Scenario_Calculations_Z!S50+Med_Scenario_Calculations_D!S50</f>
        <v>#DIV/0!</v>
      </c>
      <c r="G36" s="67" t="e">
        <f>Med_Scenario_Calculations_Z!T50+Med_Scenario_Calculations_D!T50</f>
        <v>#DIV/0!</v>
      </c>
      <c r="H36" s="67" t="e">
        <f>Med_Scenario_Calculations_Z!U50+Med_Scenario_Calculations_D!U50</f>
        <v>#DIV/0!</v>
      </c>
      <c r="I36" s="67" t="e">
        <f>Med_Scenario_Calculations_Z!V50+Med_Scenario_Calculations_D!V50</f>
        <v>#DIV/0!</v>
      </c>
    </row>
    <row r="37" spans="2:9" ht="14.25" x14ac:dyDescent="0.2">
      <c r="B37" s="137" t="s">
        <v>105</v>
      </c>
      <c r="C37" s="137" t="s">
        <v>62</v>
      </c>
      <c r="D37" s="137">
        <v>2</v>
      </c>
      <c r="E37" s="137" t="str">
        <f t="shared" si="0"/>
        <v>Zineb and DIDT</v>
      </c>
      <c r="F37" s="67" t="e">
        <f>Med_Scenario_Calculations_Z!S51+Med_Scenario_Calculations_D!S51</f>
        <v>#DIV/0!</v>
      </c>
      <c r="G37" s="67" t="e">
        <f>Med_Scenario_Calculations_Z!T51+Med_Scenario_Calculations_D!T51</f>
        <v>#DIV/0!</v>
      </c>
      <c r="H37" s="67" t="e">
        <f>Med_Scenario_Calculations_Z!U51+Med_Scenario_Calculations_D!U51</f>
        <v>#DIV/0!</v>
      </c>
      <c r="I37" s="67" t="e">
        <f>Med_Scenario_Calculations_Z!V51+Med_Scenario_Calculations_D!V51</f>
        <v>#DIV/0!</v>
      </c>
    </row>
    <row r="38" spans="2:9" ht="14.25" x14ac:dyDescent="0.2">
      <c r="B38" s="137" t="s">
        <v>106</v>
      </c>
      <c r="C38" s="137" t="s">
        <v>62</v>
      </c>
      <c r="D38" s="137">
        <v>3</v>
      </c>
      <c r="E38" s="137" t="str">
        <f t="shared" si="0"/>
        <v>Zineb and DIDT</v>
      </c>
      <c r="F38" s="67" t="e">
        <f>Med_Scenario_Calculations_Z!S52+Med_Scenario_Calculations_D!S52</f>
        <v>#DIV/0!</v>
      </c>
      <c r="G38" s="67" t="e">
        <f>Med_Scenario_Calculations_Z!T52+Med_Scenario_Calculations_D!T52</f>
        <v>#DIV/0!</v>
      </c>
      <c r="H38" s="67" t="e">
        <f>Med_Scenario_Calculations_Z!U52+Med_Scenario_Calculations_D!U52</f>
        <v>#DIV/0!</v>
      </c>
      <c r="I38" s="67" t="e">
        <f>Med_Scenario_Calculations_Z!V52+Med_Scenario_Calculations_D!V52</f>
        <v>#DIV/0!</v>
      </c>
    </row>
    <row r="39" spans="2:9" ht="14.25" x14ac:dyDescent="0.2">
      <c r="B39" s="137" t="s">
        <v>107</v>
      </c>
      <c r="C39" s="137" t="s">
        <v>62</v>
      </c>
      <c r="D39" s="137">
        <v>4</v>
      </c>
      <c r="E39" s="137" t="str">
        <f t="shared" si="0"/>
        <v>Zineb and DIDT</v>
      </c>
      <c r="F39" s="67" t="e">
        <f>Med_Scenario_Calculations_Z!S53+Med_Scenario_Calculations_D!S53</f>
        <v>#DIV/0!</v>
      </c>
      <c r="G39" s="67" t="e">
        <f>Med_Scenario_Calculations_Z!T53+Med_Scenario_Calculations_D!T53</f>
        <v>#DIV/0!</v>
      </c>
      <c r="H39" s="67" t="e">
        <f>Med_Scenario_Calculations_Z!U53+Med_Scenario_Calculations_D!U53</f>
        <v>#DIV/0!</v>
      </c>
      <c r="I39" s="67" t="e">
        <f>Med_Scenario_Calculations_Z!V53+Med_Scenario_Calculations_D!V53</f>
        <v>#DIV/0!</v>
      </c>
    </row>
    <row r="40" spans="2:9" ht="14.25" x14ac:dyDescent="0.2">
      <c r="B40" s="137" t="s">
        <v>108</v>
      </c>
      <c r="C40" s="137" t="s">
        <v>62</v>
      </c>
      <c r="D40" s="137">
        <v>5</v>
      </c>
      <c r="E40" s="137" t="str">
        <f t="shared" si="0"/>
        <v>Zineb and DIDT</v>
      </c>
      <c r="F40" s="67" t="e">
        <f>Med_Scenario_Calculations_Z!S54+Med_Scenario_Calculations_D!S54</f>
        <v>#DIV/0!</v>
      </c>
      <c r="G40" s="67" t="e">
        <f>Med_Scenario_Calculations_Z!T54+Med_Scenario_Calculations_D!T54</f>
        <v>#DIV/0!</v>
      </c>
      <c r="H40" s="67" t="e">
        <f>Med_Scenario_Calculations_Z!U54+Med_Scenario_Calculations_D!U54</f>
        <v>#DIV/0!</v>
      </c>
      <c r="I40" s="67" t="e">
        <f>Med_Scenario_Calculations_Z!V54+Med_Scenario_Calculations_D!V54</f>
        <v>#DIV/0!</v>
      </c>
    </row>
    <row r="41" spans="2:9" ht="14.25" x14ac:dyDescent="0.2">
      <c r="B41" s="137" t="s">
        <v>109</v>
      </c>
      <c r="C41" s="137" t="s">
        <v>62</v>
      </c>
      <c r="D41" s="137">
        <v>6</v>
      </c>
      <c r="E41" s="137" t="str">
        <f t="shared" si="0"/>
        <v>Zineb and DIDT</v>
      </c>
      <c r="F41" s="67" t="e">
        <f>Med_Scenario_Calculations_Z!S55+Med_Scenario_Calculations_D!S55</f>
        <v>#DIV/0!</v>
      </c>
      <c r="G41" s="67" t="e">
        <f>Med_Scenario_Calculations_Z!T55+Med_Scenario_Calculations_D!T55</f>
        <v>#DIV/0!</v>
      </c>
      <c r="H41" s="67" t="e">
        <f>Med_Scenario_Calculations_Z!U55+Med_Scenario_Calculations_D!U55</f>
        <v>#DIV/0!</v>
      </c>
      <c r="I41" s="67" t="e">
        <f>Med_Scenario_Calculations_Z!V55+Med_Scenario_Calculations_D!V55</f>
        <v>#DIV/0!</v>
      </c>
    </row>
    <row r="42" spans="2:9" ht="14.25" x14ac:dyDescent="0.2">
      <c r="B42" s="137" t="s">
        <v>110</v>
      </c>
      <c r="C42" s="137" t="s">
        <v>62</v>
      </c>
      <c r="D42" s="137">
        <v>7</v>
      </c>
      <c r="E42" s="137" t="str">
        <f t="shared" si="0"/>
        <v>Zineb and DIDT</v>
      </c>
      <c r="F42" s="67" t="e">
        <f>Med_Scenario_Calculations_Z!S56+Med_Scenario_Calculations_D!S56</f>
        <v>#DIV/0!</v>
      </c>
      <c r="G42" s="67" t="e">
        <f>Med_Scenario_Calculations_Z!T56+Med_Scenario_Calculations_D!T56</f>
        <v>#DIV/0!</v>
      </c>
      <c r="H42" s="67" t="e">
        <f>Med_Scenario_Calculations_Z!U56+Med_Scenario_Calculations_D!U56</f>
        <v>#DIV/0!</v>
      </c>
      <c r="I42" s="67" t="e">
        <f>Med_Scenario_Calculations_Z!V56+Med_Scenario_Calculations_D!V56</f>
        <v>#DIV/0!</v>
      </c>
    </row>
    <row r="43" spans="2:9" ht="14.25" x14ac:dyDescent="0.2">
      <c r="B43" s="137" t="s">
        <v>111</v>
      </c>
      <c r="C43" s="137" t="s">
        <v>62</v>
      </c>
      <c r="D43" s="137">
        <v>8</v>
      </c>
      <c r="E43" s="137" t="str">
        <f t="shared" si="0"/>
        <v>Zineb and DIDT</v>
      </c>
      <c r="F43" s="67" t="e">
        <f>Med_Scenario_Calculations_Z!S57+Med_Scenario_Calculations_D!S57</f>
        <v>#DIV/0!</v>
      </c>
      <c r="G43" s="67" t="e">
        <f>Med_Scenario_Calculations_Z!T57+Med_Scenario_Calculations_D!T57</f>
        <v>#DIV/0!</v>
      </c>
      <c r="H43" s="67" t="e">
        <f>Med_Scenario_Calculations_Z!U57+Med_Scenario_Calculations_D!U57</f>
        <v>#DIV/0!</v>
      </c>
      <c r="I43" s="67" t="e">
        <f>Med_Scenario_Calculations_Z!V57+Med_Scenario_Calculations_D!V57</f>
        <v>#DIV/0!</v>
      </c>
    </row>
    <row r="44" spans="2:9" ht="14.25" x14ac:dyDescent="0.2">
      <c r="B44" s="137" t="s">
        <v>112</v>
      </c>
      <c r="C44" s="137" t="s">
        <v>62</v>
      </c>
      <c r="D44" s="137">
        <v>9</v>
      </c>
      <c r="E44" s="137" t="str">
        <f t="shared" si="0"/>
        <v>Zineb and DIDT</v>
      </c>
      <c r="F44" s="67" t="e">
        <f>Med_Scenario_Calculations_Z!S58+Med_Scenario_Calculations_D!S58</f>
        <v>#DIV/0!</v>
      </c>
      <c r="G44" s="67" t="e">
        <f>Med_Scenario_Calculations_Z!T58+Med_Scenario_Calculations_D!T58</f>
        <v>#DIV/0!</v>
      </c>
      <c r="H44" s="67" t="e">
        <f>Med_Scenario_Calculations_Z!U58+Med_Scenario_Calculations_D!U58</f>
        <v>#DIV/0!</v>
      </c>
      <c r="I44" s="67" t="e">
        <f>Med_Scenario_Calculations_Z!V58+Med_Scenario_Calculations_D!V58</f>
        <v>#DIV/0!</v>
      </c>
    </row>
    <row r="45" spans="2:9" ht="14.25" x14ac:dyDescent="0.2">
      <c r="B45" s="137" t="s">
        <v>113</v>
      </c>
      <c r="C45" s="137" t="s">
        <v>63</v>
      </c>
      <c r="D45" s="137">
        <v>1</v>
      </c>
      <c r="E45" s="137" t="str">
        <f t="shared" si="0"/>
        <v>Zineb and DIDT</v>
      </c>
      <c r="F45" s="67" t="e">
        <f>Med_Scenario_Calculations_Z!S59+Med_Scenario_Calculations_D!S59</f>
        <v>#DIV/0!</v>
      </c>
      <c r="G45" s="67" t="e">
        <f>Med_Scenario_Calculations_Z!T59+Med_Scenario_Calculations_D!T59</f>
        <v>#DIV/0!</v>
      </c>
      <c r="H45" s="67" t="e">
        <f>Med_Scenario_Calculations_Z!U59+Med_Scenario_Calculations_D!U59</f>
        <v>#DIV/0!</v>
      </c>
      <c r="I45" s="67" t="e">
        <f>Med_Scenario_Calculations_Z!V59+Med_Scenario_Calculations_D!V59</f>
        <v>#DIV/0!</v>
      </c>
    </row>
    <row r="46" spans="2:9" ht="14.25" x14ac:dyDescent="0.2">
      <c r="B46" s="137" t="s">
        <v>114</v>
      </c>
      <c r="C46" s="137" t="s">
        <v>63</v>
      </c>
      <c r="D46" s="137">
        <v>3</v>
      </c>
      <c r="E46" s="137" t="str">
        <f t="shared" si="0"/>
        <v>Zineb and DIDT</v>
      </c>
      <c r="F46" s="67" t="e">
        <f>Med_Scenario_Calculations_Z!S60+Med_Scenario_Calculations_D!S60</f>
        <v>#DIV/0!</v>
      </c>
      <c r="G46" s="67" t="e">
        <f>Med_Scenario_Calculations_Z!T60+Med_Scenario_Calculations_D!T60</f>
        <v>#DIV/0!</v>
      </c>
      <c r="H46" s="67" t="e">
        <f>Med_Scenario_Calculations_Z!U60+Med_Scenario_Calculations_D!U60</f>
        <v>#DIV/0!</v>
      </c>
      <c r="I46" s="67" t="e">
        <f>Med_Scenario_Calculations_Z!V60+Med_Scenario_Calculations_D!V60</f>
        <v>#DIV/0!</v>
      </c>
    </row>
    <row r="47" spans="2:9" ht="14.25" x14ac:dyDescent="0.2">
      <c r="B47" s="137" t="s">
        <v>115</v>
      </c>
      <c r="C47" s="137" t="s">
        <v>63</v>
      </c>
      <c r="D47" s="137">
        <v>4</v>
      </c>
      <c r="E47" s="137" t="str">
        <f t="shared" si="0"/>
        <v>Zineb and DIDT</v>
      </c>
      <c r="F47" s="67" t="e">
        <f>Med_Scenario_Calculations_Z!S61+Med_Scenario_Calculations_D!S61</f>
        <v>#DIV/0!</v>
      </c>
      <c r="G47" s="67" t="e">
        <f>Med_Scenario_Calculations_Z!T61+Med_Scenario_Calculations_D!T61</f>
        <v>#DIV/0!</v>
      </c>
      <c r="H47" s="67" t="e">
        <f>Med_Scenario_Calculations_Z!U61+Med_Scenario_Calculations_D!U61</f>
        <v>#DIV/0!</v>
      </c>
      <c r="I47" s="67" t="e">
        <f>Med_Scenario_Calculations_Z!V61+Med_Scenario_Calculations_D!V61</f>
        <v>#DIV/0!</v>
      </c>
    </row>
    <row r="48" spans="2:9" ht="14.25" x14ac:dyDescent="0.2">
      <c r="B48" s="137" t="s">
        <v>116</v>
      </c>
      <c r="C48" s="137" t="s">
        <v>63</v>
      </c>
      <c r="D48" s="137">
        <v>5</v>
      </c>
      <c r="E48" s="137" t="str">
        <f t="shared" si="0"/>
        <v>Zineb and DIDT</v>
      </c>
      <c r="F48" s="67" t="e">
        <f>Med_Scenario_Calculations_Z!S62+Med_Scenario_Calculations_D!S62</f>
        <v>#DIV/0!</v>
      </c>
      <c r="G48" s="67" t="e">
        <f>Med_Scenario_Calculations_Z!T62+Med_Scenario_Calculations_D!T62</f>
        <v>#DIV/0!</v>
      </c>
      <c r="H48" s="67" t="e">
        <f>Med_Scenario_Calculations_Z!U62+Med_Scenario_Calculations_D!U62</f>
        <v>#DIV/0!</v>
      </c>
      <c r="I48" s="67" t="e">
        <f>Med_Scenario_Calculations_Z!V62+Med_Scenario_Calculations_D!V62</f>
        <v>#DIV/0!</v>
      </c>
    </row>
    <row r="49" spans="2:9" ht="14.25" x14ac:dyDescent="0.2">
      <c r="B49" s="137" t="s">
        <v>117</v>
      </c>
      <c r="C49" s="137" t="s">
        <v>64</v>
      </c>
      <c r="D49" s="137">
        <v>1</v>
      </c>
      <c r="E49" s="137" t="str">
        <f t="shared" si="0"/>
        <v>Zineb and DIDT</v>
      </c>
      <c r="F49" s="67" t="e">
        <f>Med_Scenario_Calculations_Z!S63+Med_Scenario_Calculations_D!S63</f>
        <v>#DIV/0!</v>
      </c>
      <c r="G49" s="67" t="e">
        <f>Med_Scenario_Calculations_Z!T63+Med_Scenario_Calculations_D!T63</f>
        <v>#DIV/0!</v>
      </c>
      <c r="H49" s="67" t="e">
        <f>Med_Scenario_Calculations_Z!U63+Med_Scenario_Calculations_D!U63</f>
        <v>#DIV/0!</v>
      </c>
      <c r="I49" s="67" t="e">
        <f>Med_Scenario_Calculations_Z!V63+Med_Scenario_Calculations_D!V63</f>
        <v>#DIV/0!</v>
      </c>
    </row>
    <row r="50" spans="2:9" ht="14.25" x14ac:dyDescent="0.2">
      <c r="B50" s="137" t="s">
        <v>118</v>
      </c>
      <c r="C50" s="137" t="s">
        <v>64</v>
      </c>
      <c r="D50" s="137">
        <v>2</v>
      </c>
      <c r="E50" s="137" t="str">
        <f t="shared" si="0"/>
        <v>Zineb and DIDT</v>
      </c>
      <c r="F50" s="67" t="e">
        <f>Med_Scenario_Calculations_Z!S64+Med_Scenario_Calculations_D!S64</f>
        <v>#DIV/0!</v>
      </c>
      <c r="G50" s="67" t="e">
        <f>Med_Scenario_Calculations_Z!T64+Med_Scenario_Calculations_D!T64</f>
        <v>#DIV/0!</v>
      </c>
      <c r="H50" s="67" t="e">
        <f>Med_Scenario_Calculations_Z!U64+Med_Scenario_Calculations_D!U64</f>
        <v>#DIV/0!</v>
      </c>
      <c r="I50" s="67" t="e">
        <f>Med_Scenario_Calculations_Z!V64+Med_Scenario_Calculations_D!V64</f>
        <v>#DIV/0!</v>
      </c>
    </row>
    <row r="51" spans="2:9" ht="14.25" x14ac:dyDescent="0.2">
      <c r="B51" s="137" t="s">
        <v>119</v>
      </c>
      <c r="C51" s="137" t="s">
        <v>64</v>
      </c>
      <c r="D51" s="137">
        <v>3</v>
      </c>
      <c r="E51" s="137" t="str">
        <f t="shared" si="0"/>
        <v>Zineb and DIDT</v>
      </c>
      <c r="F51" s="67" t="e">
        <f>Med_Scenario_Calculations_Z!S65+Med_Scenario_Calculations_D!S65</f>
        <v>#DIV/0!</v>
      </c>
      <c r="G51" s="67" t="e">
        <f>Med_Scenario_Calculations_Z!T65+Med_Scenario_Calculations_D!T65</f>
        <v>#DIV/0!</v>
      </c>
      <c r="H51" s="67" t="e">
        <f>Med_Scenario_Calculations_Z!U65+Med_Scenario_Calculations_D!U65</f>
        <v>#DIV/0!</v>
      </c>
      <c r="I51" s="67" t="e">
        <f>Med_Scenario_Calculations_Z!V65+Med_Scenario_Calculations_D!V65</f>
        <v>#DIV/0!</v>
      </c>
    </row>
    <row r="52" spans="2:9" x14ac:dyDescent="0.2">
      <c r="B52" s="141" t="s">
        <v>120</v>
      </c>
      <c r="C52" s="142"/>
      <c r="D52" s="142"/>
      <c r="E52" s="143"/>
      <c r="F52" s="144" t="e">
        <f>MAX(F6:F51)</f>
        <v>#DIV/0!</v>
      </c>
      <c r="G52" s="144" t="e">
        <f>MAX(G6:G51)</f>
        <v>#DIV/0!</v>
      </c>
      <c r="H52" s="144" t="e">
        <f>MAX(H6:H51)</f>
        <v>#DIV/0!</v>
      </c>
      <c r="I52" s="144" t="e">
        <f>MAX(I6:I51)</f>
        <v>#DIV/0!</v>
      </c>
    </row>
    <row r="53" spans="2:9" x14ac:dyDescent="0.2">
      <c r="B53" s="141" t="s">
        <v>121</v>
      </c>
      <c r="C53" s="142"/>
      <c r="D53" s="142"/>
      <c r="E53" s="143"/>
      <c r="F53" s="144" t="e">
        <f>MIN(F6:F51)</f>
        <v>#DIV/0!</v>
      </c>
      <c r="G53" s="144" t="e">
        <f>MIN(G6:G51)</f>
        <v>#DIV/0!</v>
      </c>
      <c r="H53" s="144" t="e">
        <f>MIN(H6:H51)</f>
        <v>#DIV/0!</v>
      </c>
      <c r="I53" s="144" t="e">
        <f>MIN(I6:I51)</f>
        <v>#DIV/0!</v>
      </c>
    </row>
    <row r="54" spans="2:9" x14ac:dyDescent="0.2">
      <c r="B54" s="135" t="s">
        <v>288</v>
      </c>
      <c r="C54" s="22"/>
      <c r="D54" s="22"/>
      <c r="E54" s="22"/>
      <c r="F54" s="144" t="e">
        <f>_xlfn.PERCENTILE.INC(F$7:F$52,0.9)</f>
        <v>#DIV/0!</v>
      </c>
      <c r="G54" s="144" t="e">
        <f t="shared" ref="G54:I54" si="1">_xlfn.PERCENTILE.INC(G$7:G$52,0.9)</f>
        <v>#DIV/0!</v>
      </c>
      <c r="H54" s="144" t="e">
        <f t="shared" si="1"/>
        <v>#DIV/0!</v>
      </c>
      <c r="I54" s="144" t="e">
        <f t="shared" si="1"/>
        <v>#DIV/0!</v>
      </c>
    </row>
    <row r="55" spans="2:9" x14ac:dyDescent="0.2">
      <c r="B55" s="135" t="s">
        <v>289</v>
      </c>
      <c r="C55" s="22"/>
      <c r="D55" s="22"/>
      <c r="E55" s="22"/>
      <c r="F55" s="144" t="e">
        <f>_xlfn.PERCENTILE.INC(F$7:F$52,0.8)</f>
        <v>#DIV/0!</v>
      </c>
      <c r="G55" s="144" t="e">
        <f t="shared" ref="G55:I55" si="2">_xlfn.PERCENTILE.INC(G$7:G$52,0.8)</f>
        <v>#DIV/0!</v>
      </c>
      <c r="H55" s="144" t="e">
        <f t="shared" si="2"/>
        <v>#DIV/0!</v>
      </c>
      <c r="I55" s="144" t="e">
        <f t="shared" si="2"/>
        <v>#DIV/0!</v>
      </c>
    </row>
    <row r="56" spans="2:9" x14ac:dyDescent="0.2">
      <c r="B56" s="135" t="s">
        <v>290</v>
      </c>
      <c r="C56" s="22"/>
      <c r="D56" s="22"/>
      <c r="E56" s="22"/>
      <c r="F56" s="144" t="e">
        <f>_xlfn.PERCENTILE.INC(F$7:F$52,0.75)</f>
        <v>#DIV/0!</v>
      </c>
      <c r="G56" s="144" t="e">
        <f t="shared" ref="G56:I56" si="3">_xlfn.PERCENTILE.INC(G$7:G$52,0.75)</f>
        <v>#DIV/0!</v>
      </c>
      <c r="H56" s="144" t="e">
        <f t="shared" si="3"/>
        <v>#DIV/0!</v>
      </c>
      <c r="I56" s="144" t="e">
        <f t="shared" si="3"/>
        <v>#DIV/0!</v>
      </c>
    </row>
    <row r="57" spans="2:9" x14ac:dyDescent="0.2">
      <c r="B57" s="135" t="s">
        <v>291</v>
      </c>
      <c r="C57" s="22"/>
      <c r="D57" s="22"/>
      <c r="E57" s="22"/>
      <c r="F57" s="144" t="e">
        <f>_xlfn.PERCENTILE.INC(F$7:F$52,0.5)</f>
        <v>#DIV/0!</v>
      </c>
      <c r="G57" s="144" t="e">
        <f t="shared" ref="G57:I57" si="4">_xlfn.PERCENTILE.INC(G$7:G$52,0.5)</f>
        <v>#DIV/0!</v>
      </c>
      <c r="H57" s="144" t="e">
        <f t="shared" si="4"/>
        <v>#DIV/0!</v>
      </c>
      <c r="I57" s="144" t="e">
        <f t="shared" si="4"/>
        <v>#DIV/0!</v>
      </c>
    </row>
    <row r="58" spans="2:9" x14ac:dyDescent="0.2">
      <c r="B58" s="135" t="s">
        <v>292</v>
      </c>
      <c r="C58" s="22"/>
      <c r="D58" s="22"/>
      <c r="E58" s="22"/>
      <c r="F58" s="144" t="e">
        <f>_xlfn.PERCENTILE.INC(F$7:F$52,0.25)</f>
        <v>#DIV/0!</v>
      </c>
      <c r="G58" s="144" t="e">
        <f t="shared" ref="G58:I58" si="5">_xlfn.PERCENTILE.INC(G$7:G$52,0.25)</f>
        <v>#DIV/0!</v>
      </c>
      <c r="H58" s="144" t="e">
        <f t="shared" si="5"/>
        <v>#DIV/0!</v>
      </c>
      <c r="I58" s="144" t="e">
        <f t="shared" si="5"/>
        <v>#DIV/0!</v>
      </c>
    </row>
    <row r="59" spans="2:9" x14ac:dyDescent="0.2">
      <c r="B59" s="135" t="s">
        <v>293</v>
      </c>
      <c r="C59" s="22"/>
      <c r="D59" s="22"/>
      <c r="E59" s="22"/>
      <c r="F59" s="144" t="e">
        <f>_xlfn.PERCENTILE.INC(F$7:F$52,0.1)</f>
        <v>#DIV/0!</v>
      </c>
      <c r="G59" s="144" t="e">
        <f t="shared" ref="G59:I59" si="6">_xlfn.PERCENTILE.INC(G$7:G$52,0.1)</f>
        <v>#DIV/0!</v>
      </c>
      <c r="H59" s="144" t="e">
        <f t="shared" si="6"/>
        <v>#DIV/0!</v>
      </c>
      <c r="I59" s="144" t="e">
        <f t="shared" si="6"/>
        <v>#DIV/0!</v>
      </c>
    </row>
  </sheetData>
  <mergeCells count="3">
    <mergeCell ref="B1:N1"/>
    <mergeCell ref="B4:I4"/>
    <mergeCell ref="C5:D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N52"/>
  <sheetViews>
    <sheetView topLeftCell="A7" workbookViewId="0"/>
  </sheetViews>
  <sheetFormatPr defaultRowHeight="12.75" x14ac:dyDescent="0.2"/>
  <cols>
    <col min="1" max="1" width="9" style="133"/>
    <col min="2" max="2" width="16" style="133" bestFit="1" customWidth="1"/>
    <col min="3" max="4" width="9" style="133"/>
    <col min="5" max="5" width="29.5" style="133" bestFit="1" customWidth="1"/>
    <col min="6" max="6" width="12.625" style="133" customWidth="1"/>
    <col min="7" max="7" width="12.75" style="133" customWidth="1"/>
    <col min="8" max="8" width="13.625" style="133" customWidth="1"/>
    <col min="9" max="9" width="14.5" style="133" customWidth="1"/>
    <col min="10" max="16384" width="9" style="133"/>
  </cols>
  <sheetData>
    <row r="2" spans="2:14" ht="21" thickBot="1" x14ac:dyDescent="0.35">
      <c r="B2" s="159" t="s">
        <v>297</v>
      </c>
      <c r="C2" s="159"/>
      <c r="D2" s="159"/>
      <c r="E2" s="159"/>
      <c r="F2" s="159"/>
      <c r="G2" s="159"/>
      <c r="H2" s="159"/>
      <c r="I2" s="159"/>
      <c r="J2" s="159"/>
      <c r="K2" s="159"/>
      <c r="L2" s="159"/>
      <c r="M2" s="159"/>
      <c r="N2" s="159"/>
    </row>
    <row r="3" spans="2:14" ht="13.5" thickTop="1" x14ac:dyDescent="0.2"/>
    <row r="5" spans="2:14" ht="15" x14ac:dyDescent="0.2">
      <c r="B5" s="186" t="s">
        <v>306</v>
      </c>
      <c r="C5" s="186"/>
      <c r="D5" s="186"/>
      <c r="E5" s="186"/>
      <c r="F5" s="186"/>
      <c r="G5" s="186"/>
      <c r="H5" s="186"/>
      <c r="I5" s="186"/>
    </row>
    <row r="6" spans="2:14" ht="85.5" x14ac:dyDescent="0.2">
      <c r="B6" s="18" t="s">
        <v>10</v>
      </c>
      <c r="C6" s="187" t="s">
        <v>11</v>
      </c>
      <c r="D6" s="187"/>
      <c r="E6" s="18" t="s">
        <v>12</v>
      </c>
      <c r="F6" s="18" t="s">
        <v>313</v>
      </c>
      <c r="G6" s="18" t="s">
        <v>340</v>
      </c>
      <c r="H6" s="18" t="s">
        <v>314</v>
      </c>
      <c r="I6" s="18" t="s">
        <v>341</v>
      </c>
    </row>
    <row r="7" spans="2:14" ht="14.25" x14ac:dyDescent="0.2">
      <c r="B7" s="137" t="s">
        <v>180</v>
      </c>
      <c r="C7" s="137" t="s">
        <v>239</v>
      </c>
      <c r="D7" s="137">
        <v>11</v>
      </c>
      <c r="E7" s="137" t="str">
        <f t="shared" ref="E7:E44" si="0">Substances</f>
        <v>Zineb and DIDT</v>
      </c>
      <c r="F7" s="67" t="e">
        <f>Baltic_Scenario_Calculations_Z!S20+Baltic_Scenario_Calculations_D!S20</f>
        <v>#DIV/0!</v>
      </c>
      <c r="G7" s="67" t="e">
        <f>Baltic_Scenario_Calculations_Z!T20+Baltic_Scenario_Calculations_D!T20</f>
        <v>#DIV/0!</v>
      </c>
      <c r="H7" s="67" t="e">
        <f>Baltic_Scenario_Calculations_Z!U20+Baltic_Scenario_Calculations_D!U20</f>
        <v>#DIV/0!</v>
      </c>
      <c r="I7" s="67" t="e">
        <f>Baltic_Scenario_Calculations_Z!V20+Baltic_Scenario_Calculations_D!V20</f>
        <v>#DIV/0!</v>
      </c>
    </row>
    <row r="8" spans="2:14" ht="14.25" x14ac:dyDescent="0.2">
      <c r="B8" s="137" t="s">
        <v>181</v>
      </c>
      <c r="C8" s="137" t="s">
        <v>238</v>
      </c>
      <c r="D8" s="137">
        <v>8</v>
      </c>
      <c r="E8" s="137" t="str">
        <f t="shared" si="0"/>
        <v>Zineb and DIDT</v>
      </c>
      <c r="F8" s="67" t="e">
        <f>Baltic_Scenario_Calculations_Z!S21+Baltic_Scenario_Calculations_D!S21</f>
        <v>#DIV/0!</v>
      </c>
      <c r="G8" s="67" t="e">
        <f>Baltic_Scenario_Calculations_Z!T21+Baltic_Scenario_Calculations_D!T21</f>
        <v>#DIV/0!</v>
      </c>
      <c r="H8" s="67" t="e">
        <f>Baltic_Scenario_Calculations_Z!U21+Baltic_Scenario_Calculations_D!U21</f>
        <v>#DIV/0!</v>
      </c>
      <c r="I8" s="67" t="e">
        <f>Baltic_Scenario_Calculations_Z!V21+Baltic_Scenario_Calculations_D!V21</f>
        <v>#DIV/0!</v>
      </c>
    </row>
    <row r="9" spans="2:14" ht="14.25" x14ac:dyDescent="0.2">
      <c r="B9" s="137" t="s">
        <v>182</v>
      </c>
      <c r="C9" s="137" t="s">
        <v>238</v>
      </c>
      <c r="D9" s="137">
        <v>12</v>
      </c>
      <c r="E9" s="137" t="str">
        <f t="shared" si="0"/>
        <v>Zineb and DIDT</v>
      </c>
      <c r="F9" s="67" t="e">
        <f>Baltic_Scenario_Calculations_Z!S22+Baltic_Scenario_Calculations_D!S22</f>
        <v>#DIV/0!</v>
      </c>
      <c r="G9" s="67" t="e">
        <f>Baltic_Scenario_Calculations_Z!T22+Baltic_Scenario_Calculations_D!T22</f>
        <v>#DIV/0!</v>
      </c>
      <c r="H9" s="67" t="e">
        <f>Baltic_Scenario_Calculations_Z!U22+Baltic_Scenario_Calculations_D!U22</f>
        <v>#DIV/0!</v>
      </c>
      <c r="I9" s="67" t="e">
        <f>Baltic_Scenario_Calculations_Z!V22+Baltic_Scenario_Calculations_D!V22</f>
        <v>#DIV/0!</v>
      </c>
    </row>
    <row r="10" spans="2:14" ht="14.25" x14ac:dyDescent="0.2">
      <c r="B10" s="137" t="s">
        <v>183</v>
      </c>
      <c r="C10" s="137" t="s">
        <v>238</v>
      </c>
      <c r="D10" s="137">
        <v>13</v>
      </c>
      <c r="E10" s="137" t="str">
        <f t="shared" si="0"/>
        <v>Zineb and DIDT</v>
      </c>
      <c r="F10" s="67" t="e">
        <f>Baltic_Scenario_Calculations_Z!S23+Baltic_Scenario_Calculations_D!S23</f>
        <v>#DIV/0!</v>
      </c>
      <c r="G10" s="67" t="e">
        <f>Baltic_Scenario_Calculations_Z!T23+Baltic_Scenario_Calculations_D!T23</f>
        <v>#DIV/0!</v>
      </c>
      <c r="H10" s="67" t="e">
        <f>Baltic_Scenario_Calculations_Z!U23+Baltic_Scenario_Calculations_D!U23</f>
        <v>#DIV/0!</v>
      </c>
      <c r="I10" s="67" t="e">
        <f>Baltic_Scenario_Calculations_Z!V23+Baltic_Scenario_Calculations_D!V23</f>
        <v>#DIV/0!</v>
      </c>
    </row>
    <row r="11" spans="2:14" ht="14.25" x14ac:dyDescent="0.2">
      <c r="B11" s="137" t="s">
        <v>184</v>
      </c>
      <c r="C11" s="137" t="s">
        <v>238</v>
      </c>
      <c r="D11" s="137">
        <v>14</v>
      </c>
      <c r="E11" s="137" t="str">
        <f t="shared" si="0"/>
        <v>Zineb and DIDT</v>
      </c>
      <c r="F11" s="67" t="e">
        <f>Baltic_Scenario_Calculations_Z!S24+Baltic_Scenario_Calculations_D!S24</f>
        <v>#DIV/0!</v>
      </c>
      <c r="G11" s="67" t="e">
        <f>Baltic_Scenario_Calculations_Z!T24+Baltic_Scenario_Calculations_D!T24</f>
        <v>#DIV/0!</v>
      </c>
      <c r="H11" s="67" t="e">
        <f>Baltic_Scenario_Calculations_Z!U24+Baltic_Scenario_Calculations_D!U24</f>
        <v>#DIV/0!</v>
      </c>
      <c r="I11" s="67" t="e">
        <f>Baltic_Scenario_Calculations_Z!V24+Baltic_Scenario_Calculations_D!V24</f>
        <v>#DIV/0!</v>
      </c>
    </row>
    <row r="12" spans="2:14" ht="14.25" x14ac:dyDescent="0.2">
      <c r="B12" s="137" t="s">
        <v>185</v>
      </c>
      <c r="C12" s="137" t="s">
        <v>238</v>
      </c>
      <c r="D12" s="137">
        <v>15</v>
      </c>
      <c r="E12" s="137" t="str">
        <f t="shared" si="0"/>
        <v>Zineb and DIDT</v>
      </c>
      <c r="F12" s="67" t="e">
        <f>Baltic_Scenario_Calculations_Z!S25+Baltic_Scenario_Calculations_D!S25</f>
        <v>#DIV/0!</v>
      </c>
      <c r="G12" s="67" t="e">
        <f>Baltic_Scenario_Calculations_Z!T25+Baltic_Scenario_Calculations_D!T25</f>
        <v>#DIV/0!</v>
      </c>
      <c r="H12" s="67" t="e">
        <f>Baltic_Scenario_Calculations_Z!U25+Baltic_Scenario_Calculations_D!U25</f>
        <v>#DIV/0!</v>
      </c>
      <c r="I12" s="67" t="e">
        <f>Baltic_Scenario_Calculations_Z!V25+Baltic_Scenario_Calculations_D!V25</f>
        <v>#DIV/0!</v>
      </c>
    </row>
    <row r="13" spans="2:14" ht="14.25" x14ac:dyDescent="0.2">
      <c r="B13" s="137" t="s">
        <v>186</v>
      </c>
      <c r="C13" s="137" t="s">
        <v>238</v>
      </c>
      <c r="D13" s="137">
        <v>16</v>
      </c>
      <c r="E13" s="137" t="str">
        <f t="shared" si="0"/>
        <v>Zineb and DIDT</v>
      </c>
      <c r="F13" s="67" t="e">
        <f>Baltic_Scenario_Calculations_Z!S26+Baltic_Scenario_Calculations_D!S26</f>
        <v>#DIV/0!</v>
      </c>
      <c r="G13" s="67" t="e">
        <f>Baltic_Scenario_Calculations_Z!T26+Baltic_Scenario_Calculations_D!T26</f>
        <v>#DIV/0!</v>
      </c>
      <c r="H13" s="67" t="e">
        <f>Baltic_Scenario_Calculations_Z!U26+Baltic_Scenario_Calculations_D!U26</f>
        <v>#DIV/0!</v>
      </c>
      <c r="I13" s="67" t="e">
        <f>Baltic_Scenario_Calculations_Z!V26+Baltic_Scenario_Calculations_D!V26</f>
        <v>#DIV/0!</v>
      </c>
    </row>
    <row r="14" spans="2:14" ht="14.25" x14ac:dyDescent="0.2">
      <c r="B14" s="137" t="s">
        <v>187</v>
      </c>
      <c r="C14" s="137" t="s">
        <v>249</v>
      </c>
      <c r="D14" s="137">
        <v>8</v>
      </c>
      <c r="E14" s="137" t="str">
        <f t="shared" si="0"/>
        <v>Zineb and DIDT</v>
      </c>
      <c r="F14" s="67" t="e">
        <f>Baltic_Scenario_Calculations_Z!S27+Baltic_Scenario_Calculations_D!S27</f>
        <v>#DIV/0!</v>
      </c>
      <c r="G14" s="67" t="e">
        <f>Baltic_Scenario_Calculations_Z!T27+Baltic_Scenario_Calculations_D!T27</f>
        <v>#DIV/0!</v>
      </c>
      <c r="H14" s="67" t="e">
        <f>Baltic_Scenario_Calculations_Z!U27+Baltic_Scenario_Calculations_D!U27</f>
        <v>#DIV/0!</v>
      </c>
      <c r="I14" s="67" t="e">
        <f>Baltic_Scenario_Calculations_Z!V27+Baltic_Scenario_Calculations_D!V27</f>
        <v>#DIV/0!</v>
      </c>
    </row>
    <row r="15" spans="2:14" ht="14.25" x14ac:dyDescent="0.2">
      <c r="B15" s="137" t="s">
        <v>188</v>
      </c>
      <c r="C15" s="137" t="s">
        <v>249</v>
      </c>
      <c r="D15" s="137">
        <v>9</v>
      </c>
      <c r="E15" s="137" t="str">
        <f t="shared" si="0"/>
        <v>Zineb and DIDT</v>
      </c>
      <c r="F15" s="67" t="e">
        <f>Baltic_Scenario_Calculations_Z!S28+Baltic_Scenario_Calculations_D!S28</f>
        <v>#DIV/0!</v>
      </c>
      <c r="G15" s="67" t="e">
        <f>Baltic_Scenario_Calculations_Z!T28+Baltic_Scenario_Calculations_D!T28</f>
        <v>#DIV/0!</v>
      </c>
      <c r="H15" s="67" t="e">
        <f>Baltic_Scenario_Calculations_Z!U28+Baltic_Scenario_Calculations_D!U28</f>
        <v>#DIV/0!</v>
      </c>
      <c r="I15" s="67" t="e">
        <f>Baltic_Scenario_Calculations_Z!V28+Baltic_Scenario_Calculations_D!V28</f>
        <v>#DIV/0!</v>
      </c>
    </row>
    <row r="16" spans="2:14" ht="14.25" x14ac:dyDescent="0.2">
      <c r="B16" s="137" t="s">
        <v>189</v>
      </c>
      <c r="C16" s="137" t="s">
        <v>250</v>
      </c>
      <c r="D16" s="137">
        <v>1</v>
      </c>
      <c r="E16" s="137" t="str">
        <f t="shared" si="0"/>
        <v>Zineb and DIDT</v>
      </c>
      <c r="F16" s="67" t="e">
        <f>Baltic_Scenario_Calculations_Z!S29+Baltic_Scenario_Calculations_D!S29</f>
        <v>#DIV/0!</v>
      </c>
      <c r="G16" s="67" t="e">
        <f>Baltic_Scenario_Calculations_Z!T29+Baltic_Scenario_Calculations_D!T29</f>
        <v>#DIV/0!</v>
      </c>
      <c r="H16" s="67" t="e">
        <f>Baltic_Scenario_Calculations_Z!U29+Baltic_Scenario_Calculations_D!U29</f>
        <v>#DIV/0!</v>
      </c>
      <c r="I16" s="67" t="e">
        <f>Baltic_Scenario_Calculations_Z!V29+Baltic_Scenario_Calculations_D!V29</f>
        <v>#DIV/0!</v>
      </c>
    </row>
    <row r="17" spans="2:9" ht="14.25" x14ac:dyDescent="0.2">
      <c r="B17" s="137" t="s">
        <v>190</v>
      </c>
      <c r="C17" s="137" t="s">
        <v>251</v>
      </c>
      <c r="D17" s="137">
        <v>2</v>
      </c>
      <c r="E17" s="137" t="str">
        <f t="shared" si="0"/>
        <v>Zineb and DIDT</v>
      </c>
      <c r="F17" s="67" t="e">
        <f>Baltic_Scenario_Calculations_Z!S30+Baltic_Scenario_Calculations_D!S30</f>
        <v>#DIV/0!</v>
      </c>
      <c r="G17" s="67" t="e">
        <f>Baltic_Scenario_Calculations_Z!T30+Baltic_Scenario_Calculations_D!T30</f>
        <v>#DIV/0!</v>
      </c>
      <c r="H17" s="67" t="e">
        <f>Baltic_Scenario_Calculations_Z!U30+Baltic_Scenario_Calculations_D!U30</f>
        <v>#DIV/0!</v>
      </c>
      <c r="I17" s="67" t="e">
        <f>Baltic_Scenario_Calculations_Z!V30+Baltic_Scenario_Calculations_D!V30</f>
        <v>#DIV/0!</v>
      </c>
    </row>
    <row r="18" spans="2:9" ht="14.25" x14ac:dyDescent="0.2">
      <c r="B18" s="137" t="s">
        <v>191</v>
      </c>
      <c r="C18" s="137" t="s">
        <v>252</v>
      </c>
      <c r="D18" s="137">
        <v>7</v>
      </c>
      <c r="E18" s="137" t="str">
        <f t="shared" si="0"/>
        <v>Zineb and DIDT</v>
      </c>
      <c r="F18" s="67" t="e">
        <f>Baltic_Scenario_Calculations_Z!S31+Baltic_Scenario_Calculations_D!S31</f>
        <v>#DIV/0!</v>
      </c>
      <c r="G18" s="67" t="e">
        <f>Baltic_Scenario_Calculations_Z!T31+Baltic_Scenario_Calculations_D!T31</f>
        <v>#DIV/0!</v>
      </c>
      <c r="H18" s="67" t="e">
        <f>Baltic_Scenario_Calculations_Z!U31+Baltic_Scenario_Calculations_D!U31</f>
        <v>#DIV/0!</v>
      </c>
      <c r="I18" s="67" t="e">
        <f>Baltic_Scenario_Calculations_Z!V31+Baltic_Scenario_Calculations_D!V31</f>
        <v>#DIV/0!</v>
      </c>
    </row>
    <row r="19" spans="2:9" ht="14.25" x14ac:dyDescent="0.2">
      <c r="B19" s="137" t="s">
        <v>192</v>
      </c>
      <c r="C19" s="137" t="s">
        <v>252</v>
      </c>
      <c r="D19" s="137">
        <v>2</v>
      </c>
      <c r="E19" s="137" t="str">
        <f t="shared" si="0"/>
        <v>Zineb and DIDT</v>
      </c>
      <c r="F19" s="67" t="e">
        <f>Baltic_Scenario_Calculations_Z!S32+Baltic_Scenario_Calculations_D!S32</f>
        <v>#DIV/0!</v>
      </c>
      <c r="G19" s="67" t="e">
        <f>Baltic_Scenario_Calculations_Z!T32+Baltic_Scenario_Calculations_D!T32</f>
        <v>#DIV/0!</v>
      </c>
      <c r="H19" s="67" t="e">
        <f>Baltic_Scenario_Calculations_Z!U32+Baltic_Scenario_Calculations_D!U32</f>
        <v>#DIV/0!</v>
      </c>
      <c r="I19" s="67" t="e">
        <f>Baltic_Scenario_Calculations_Z!V32+Baltic_Scenario_Calculations_D!V32</f>
        <v>#DIV/0!</v>
      </c>
    </row>
    <row r="20" spans="2:9" ht="14.25" x14ac:dyDescent="0.2">
      <c r="B20" s="137" t="s">
        <v>193</v>
      </c>
      <c r="C20" s="137" t="s">
        <v>252</v>
      </c>
      <c r="D20" s="137">
        <v>3</v>
      </c>
      <c r="E20" s="137" t="str">
        <f t="shared" si="0"/>
        <v>Zineb and DIDT</v>
      </c>
      <c r="F20" s="67" t="e">
        <f>Baltic_Scenario_Calculations_Z!S33+Baltic_Scenario_Calculations_D!S33</f>
        <v>#DIV/0!</v>
      </c>
      <c r="G20" s="67" t="e">
        <f>Baltic_Scenario_Calculations_Z!T33+Baltic_Scenario_Calculations_D!T33</f>
        <v>#DIV/0!</v>
      </c>
      <c r="H20" s="67" t="e">
        <f>Baltic_Scenario_Calculations_Z!U33+Baltic_Scenario_Calculations_D!U33</f>
        <v>#DIV/0!</v>
      </c>
      <c r="I20" s="67" t="e">
        <f>Baltic_Scenario_Calculations_Z!V33+Baltic_Scenario_Calculations_D!V33</f>
        <v>#DIV/0!</v>
      </c>
    </row>
    <row r="21" spans="2:9" ht="14.25" x14ac:dyDescent="0.2">
      <c r="B21" s="137" t="s">
        <v>194</v>
      </c>
      <c r="C21" s="137" t="s">
        <v>252</v>
      </c>
      <c r="D21" s="137">
        <v>5</v>
      </c>
      <c r="E21" s="137" t="str">
        <f t="shared" si="0"/>
        <v>Zineb and DIDT</v>
      </c>
      <c r="F21" s="67" t="e">
        <f>Baltic_Scenario_Calculations_Z!S34+Baltic_Scenario_Calculations_D!S34</f>
        <v>#DIV/0!</v>
      </c>
      <c r="G21" s="67" t="e">
        <f>Baltic_Scenario_Calculations_Z!T34+Baltic_Scenario_Calculations_D!T34</f>
        <v>#DIV/0!</v>
      </c>
      <c r="H21" s="67" t="e">
        <f>Baltic_Scenario_Calculations_Z!U34+Baltic_Scenario_Calculations_D!U34</f>
        <v>#DIV/0!</v>
      </c>
      <c r="I21" s="67" t="e">
        <f>Baltic_Scenario_Calculations_Z!V34+Baltic_Scenario_Calculations_D!V34</f>
        <v>#DIV/0!</v>
      </c>
    </row>
    <row r="22" spans="2:9" ht="14.25" x14ac:dyDescent="0.2">
      <c r="B22" s="137" t="s">
        <v>195</v>
      </c>
      <c r="C22" s="137" t="s">
        <v>253</v>
      </c>
      <c r="D22" s="137">
        <v>10</v>
      </c>
      <c r="E22" s="137" t="str">
        <f t="shared" si="0"/>
        <v>Zineb and DIDT</v>
      </c>
      <c r="F22" s="67" t="e">
        <f>Baltic_Scenario_Calculations_Z!S35+Baltic_Scenario_Calculations_D!S35</f>
        <v>#DIV/0!</v>
      </c>
      <c r="G22" s="67" t="e">
        <f>Baltic_Scenario_Calculations_Z!T35+Baltic_Scenario_Calculations_D!T35</f>
        <v>#DIV/0!</v>
      </c>
      <c r="H22" s="67" t="e">
        <f>Baltic_Scenario_Calculations_Z!U35+Baltic_Scenario_Calculations_D!U35</f>
        <v>#DIV/0!</v>
      </c>
      <c r="I22" s="67" t="e">
        <f>Baltic_Scenario_Calculations_Z!V35+Baltic_Scenario_Calculations_D!V35</f>
        <v>#DIV/0!</v>
      </c>
    </row>
    <row r="23" spans="2:9" ht="14.25" x14ac:dyDescent="0.2">
      <c r="B23" s="137" t="s">
        <v>196</v>
      </c>
      <c r="C23" s="137" t="s">
        <v>253</v>
      </c>
      <c r="D23" s="137">
        <v>2</v>
      </c>
      <c r="E23" s="137" t="str">
        <f t="shared" si="0"/>
        <v>Zineb and DIDT</v>
      </c>
      <c r="F23" s="67" t="e">
        <f>Baltic_Scenario_Calculations_Z!S36+Baltic_Scenario_Calculations_D!S36</f>
        <v>#DIV/0!</v>
      </c>
      <c r="G23" s="67" t="e">
        <f>Baltic_Scenario_Calculations_Z!T36+Baltic_Scenario_Calculations_D!T36</f>
        <v>#DIV/0!</v>
      </c>
      <c r="H23" s="67" t="e">
        <f>Baltic_Scenario_Calculations_Z!U36+Baltic_Scenario_Calculations_D!U36</f>
        <v>#DIV/0!</v>
      </c>
      <c r="I23" s="67" t="e">
        <f>Baltic_Scenario_Calculations_Z!V36+Baltic_Scenario_Calculations_D!V36</f>
        <v>#DIV/0!</v>
      </c>
    </row>
    <row r="24" spans="2:9" ht="14.25" x14ac:dyDescent="0.2">
      <c r="B24" s="137" t="s">
        <v>197</v>
      </c>
      <c r="C24" s="137" t="s">
        <v>253</v>
      </c>
      <c r="D24" s="137">
        <v>5</v>
      </c>
      <c r="E24" s="137" t="str">
        <f t="shared" si="0"/>
        <v>Zineb and DIDT</v>
      </c>
      <c r="F24" s="67" t="e">
        <f>Baltic_Scenario_Calculations_Z!S37+Baltic_Scenario_Calculations_D!S37</f>
        <v>#DIV/0!</v>
      </c>
      <c r="G24" s="67" t="e">
        <f>Baltic_Scenario_Calculations_Z!T37+Baltic_Scenario_Calculations_D!T37</f>
        <v>#DIV/0!</v>
      </c>
      <c r="H24" s="67" t="e">
        <f>Baltic_Scenario_Calculations_Z!U37+Baltic_Scenario_Calculations_D!U37</f>
        <v>#DIV/0!</v>
      </c>
      <c r="I24" s="67" t="e">
        <f>Baltic_Scenario_Calculations_Z!V37+Baltic_Scenario_Calculations_D!V37</f>
        <v>#DIV/0!</v>
      </c>
    </row>
    <row r="25" spans="2:9" ht="14.25" x14ac:dyDescent="0.2">
      <c r="B25" s="137" t="s">
        <v>198</v>
      </c>
      <c r="C25" s="137" t="s">
        <v>249</v>
      </c>
      <c r="D25" s="137">
        <v>1</v>
      </c>
      <c r="E25" s="137" t="str">
        <f t="shared" si="0"/>
        <v>Zineb and DIDT</v>
      </c>
      <c r="F25" s="67" t="e">
        <f>Baltic_Scenario_Calculations_Z!S38+Baltic_Scenario_Calculations_D!S38</f>
        <v>#DIV/0!</v>
      </c>
      <c r="G25" s="67" t="e">
        <f>Baltic_Scenario_Calculations_Z!T38+Baltic_Scenario_Calculations_D!T38</f>
        <v>#DIV/0!</v>
      </c>
      <c r="H25" s="67" t="e">
        <f>Baltic_Scenario_Calculations_Z!U38+Baltic_Scenario_Calculations_D!U38</f>
        <v>#DIV/0!</v>
      </c>
      <c r="I25" s="67" t="e">
        <f>Baltic_Scenario_Calculations_Z!V38+Baltic_Scenario_Calculations_D!V38</f>
        <v>#DIV/0!</v>
      </c>
    </row>
    <row r="26" spans="2:9" ht="14.25" x14ac:dyDescent="0.2">
      <c r="B26" s="137" t="s">
        <v>199</v>
      </c>
      <c r="C26" s="137" t="s">
        <v>249</v>
      </c>
      <c r="D26" s="137">
        <v>10</v>
      </c>
      <c r="E26" s="137" t="str">
        <f t="shared" si="0"/>
        <v>Zineb and DIDT</v>
      </c>
      <c r="F26" s="67" t="e">
        <f>Baltic_Scenario_Calculations_Z!S39+Baltic_Scenario_Calculations_D!S39</f>
        <v>#DIV/0!</v>
      </c>
      <c r="G26" s="67" t="e">
        <f>Baltic_Scenario_Calculations_Z!T39+Baltic_Scenario_Calculations_D!T39</f>
        <v>#DIV/0!</v>
      </c>
      <c r="H26" s="67" t="e">
        <f>Baltic_Scenario_Calculations_Z!U39+Baltic_Scenario_Calculations_D!U39</f>
        <v>#DIV/0!</v>
      </c>
      <c r="I26" s="67" t="e">
        <f>Baltic_Scenario_Calculations_Z!V39+Baltic_Scenario_Calculations_D!V39</f>
        <v>#DIV/0!</v>
      </c>
    </row>
    <row r="27" spans="2:9" ht="14.25" x14ac:dyDescent="0.2">
      <c r="B27" s="137" t="s">
        <v>200</v>
      </c>
      <c r="C27" s="137" t="s">
        <v>249</v>
      </c>
      <c r="D27" s="137">
        <v>6</v>
      </c>
      <c r="E27" s="137" t="str">
        <f t="shared" si="0"/>
        <v>Zineb and DIDT</v>
      </c>
      <c r="F27" s="67" t="e">
        <f>Baltic_Scenario_Calculations_Z!S40+Baltic_Scenario_Calculations_D!S40</f>
        <v>#DIV/0!</v>
      </c>
      <c r="G27" s="67" t="e">
        <f>Baltic_Scenario_Calculations_Z!T40+Baltic_Scenario_Calculations_D!T40</f>
        <v>#DIV/0!</v>
      </c>
      <c r="H27" s="67" t="e">
        <f>Baltic_Scenario_Calculations_Z!U40+Baltic_Scenario_Calculations_D!U40</f>
        <v>#DIV/0!</v>
      </c>
      <c r="I27" s="67" t="e">
        <f>Baltic_Scenario_Calculations_Z!V40+Baltic_Scenario_Calculations_D!V40</f>
        <v>#DIV/0!</v>
      </c>
    </row>
    <row r="28" spans="2:9" ht="14.25" x14ac:dyDescent="0.2">
      <c r="B28" s="137" t="s">
        <v>201</v>
      </c>
      <c r="C28" s="137" t="s">
        <v>249</v>
      </c>
      <c r="D28" s="137">
        <v>7</v>
      </c>
      <c r="E28" s="137" t="str">
        <f t="shared" si="0"/>
        <v>Zineb and DIDT</v>
      </c>
      <c r="F28" s="67" t="e">
        <f>Baltic_Scenario_Calculations_Z!S41+Baltic_Scenario_Calculations_D!S41</f>
        <v>#DIV/0!</v>
      </c>
      <c r="G28" s="67" t="e">
        <f>Baltic_Scenario_Calculations_Z!T41+Baltic_Scenario_Calculations_D!T41</f>
        <v>#DIV/0!</v>
      </c>
      <c r="H28" s="67" t="e">
        <f>Baltic_Scenario_Calculations_Z!U41+Baltic_Scenario_Calculations_D!U41</f>
        <v>#DIV/0!</v>
      </c>
      <c r="I28" s="67" t="e">
        <f>Baltic_Scenario_Calculations_Z!V41+Baltic_Scenario_Calculations_D!V41</f>
        <v>#DIV/0!</v>
      </c>
    </row>
    <row r="29" spans="2:9" ht="14.25" x14ac:dyDescent="0.2">
      <c r="B29" s="137" t="s">
        <v>202</v>
      </c>
      <c r="C29" s="137" t="s">
        <v>253</v>
      </c>
      <c r="D29" s="137">
        <v>1</v>
      </c>
      <c r="E29" s="137" t="str">
        <f t="shared" si="0"/>
        <v>Zineb and DIDT</v>
      </c>
      <c r="F29" s="67" t="e">
        <f>Baltic_Scenario_Calculations_Z!S42+Baltic_Scenario_Calculations_D!S42</f>
        <v>#DIV/0!</v>
      </c>
      <c r="G29" s="67" t="e">
        <f>Baltic_Scenario_Calculations_Z!T42+Baltic_Scenario_Calculations_D!T42</f>
        <v>#DIV/0!</v>
      </c>
      <c r="H29" s="67" t="e">
        <f>Baltic_Scenario_Calculations_Z!U42+Baltic_Scenario_Calculations_D!U42</f>
        <v>#DIV/0!</v>
      </c>
      <c r="I29" s="67" t="e">
        <f>Baltic_Scenario_Calculations_Z!V42+Baltic_Scenario_Calculations_D!V42</f>
        <v>#DIV/0!</v>
      </c>
    </row>
    <row r="30" spans="2:9" ht="14.25" x14ac:dyDescent="0.2">
      <c r="B30" s="137" t="s">
        <v>203</v>
      </c>
      <c r="C30" s="137" t="s">
        <v>253</v>
      </c>
      <c r="D30" s="137">
        <v>3</v>
      </c>
      <c r="E30" s="137" t="str">
        <f t="shared" si="0"/>
        <v>Zineb and DIDT</v>
      </c>
      <c r="F30" s="67" t="e">
        <f>Baltic_Scenario_Calculations_Z!S43+Baltic_Scenario_Calculations_D!S43</f>
        <v>#DIV/0!</v>
      </c>
      <c r="G30" s="67" t="e">
        <f>Baltic_Scenario_Calculations_Z!T43+Baltic_Scenario_Calculations_D!T43</f>
        <v>#DIV/0!</v>
      </c>
      <c r="H30" s="67" t="e">
        <f>Baltic_Scenario_Calculations_Z!U43+Baltic_Scenario_Calculations_D!U43</f>
        <v>#DIV/0!</v>
      </c>
      <c r="I30" s="67" t="e">
        <f>Baltic_Scenario_Calculations_Z!V43+Baltic_Scenario_Calculations_D!V43</f>
        <v>#DIV/0!</v>
      </c>
    </row>
    <row r="31" spans="2:9" ht="14.25" x14ac:dyDescent="0.2">
      <c r="B31" s="137" t="s">
        <v>204</v>
      </c>
      <c r="C31" s="137" t="s">
        <v>253</v>
      </c>
      <c r="D31" s="137">
        <v>4</v>
      </c>
      <c r="E31" s="137" t="str">
        <f t="shared" si="0"/>
        <v>Zineb and DIDT</v>
      </c>
      <c r="F31" s="67" t="e">
        <f>Baltic_Scenario_Calculations_Z!S44+Baltic_Scenario_Calculations_D!S44</f>
        <v>#DIV/0!</v>
      </c>
      <c r="G31" s="67" t="e">
        <f>Baltic_Scenario_Calculations_Z!T44+Baltic_Scenario_Calculations_D!T44</f>
        <v>#DIV/0!</v>
      </c>
      <c r="H31" s="67" t="e">
        <f>Baltic_Scenario_Calculations_Z!U44+Baltic_Scenario_Calculations_D!U44</f>
        <v>#DIV/0!</v>
      </c>
      <c r="I31" s="67" t="e">
        <f>Baltic_Scenario_Calculations_Z!V44+Baltic_Scenario_Calculations_D!V44</f>
        <v>#DIV/0!</v>
      </c>
    </row>
    <row r="32" spans="2:9" ht="14.25" x14ac:dyDescent="0.2">
      <c r="B32" s="137" t="s">
        <v>205</v>
      </c>
      <c r="C32" s="137" t="s">
        <v>253</v>
      </c>
      <c r="D32" s="137">
        <v>7</v>
      </c>
      <c r="E32" s="137" t="str">
        <f t="shared" si="0"/>
        <v>Zineb and DIDT</v>
      </c>
      <c r="F32" s="67" t="e">
        <f>Baltic_Scenario_Calculations_Z!S45+Baltic_Scenario_Calculations_D!S45</f>
        <v>#DIV/0!</v>
      </c>
      <c r="G32" s="67" t="e">
        <f>Baltic_Scenario_Calculations_Z!T45+Baltic_Scenario_Calculations_D!T45</f>
        <v>#DIV/0!</v>
      </c>
      <c r="H32" s="67" t="e">
        <f>Baltic_Scenario_Calculations_Z!U45+Baltic_Scenario_Calculations_D!U45</f>
        <v>#DIV/0!</v>
      </c>
      <c r="I32" s="67" t="e">
        <f>Baltic_Scenario_Calculations_Z!V45+Baltic_Scenario_Calculations_D!V45</f>
        <v>#DIV/0!</v>
      </c>
    </row>
    <row r="33" spans="2:9" ht="14.25" x14ac:dyDescent="0.2">
      <c r="B33" s="137" t="s">
        <v>206</v>
      </c>
      <c r="C33" s="137" t="s">
        <v>253</v>
      </c>
      <c r="D33" s="137">
        <v>8</v>
      </c>
      <c r="E33" s="137" t="str">
        <f t="shared" si="0"/>
        <v>Zineb and DIDT</v>
      </c>
      <c r="F33" s="67" t="e">
        <f>Baltic_Scenario_Calculations_Z!S46+Baltic_Scenario_Calculations_D!S46</f>
        <v>#DIV/0!</v>
      </c>
      <c r="G33" s="67" t="e">
        <f>Baltic_Scenario_Calculations_Z!T46+Baltic_Scenario_Calculations_D!T46</f>
        <v>#DIV/0!</v>
      </c>
      <c r="H33" s="67" t="e">
        <f>Baltic_Scenario_Calculations_Z!U46+Baltic_Scenario_Calculations_D!U46</f>
        <v>#DIV/0!</v>
      </c>
      <c r="I33" s="67" t="e">
        <f>Baltic_Scenario_Calculations_Z!V46+Baltic_Scenario_Calculations_D!V46</f>
        <v>#DIV/0!</v>
      </c>
    </row>
    <row r="34" spans="2:9" ht="14.25" x14ac:dyDescent="0.2">
      <c r="B34" s="137" t="s">
        <v>207</v>
      </c>
      <c r="C34" s="137" t="s">
        <v>253</v>
      </c>
      <c r="D34" s="137">
        <v>9</v>
      </c>
      <c r="E34" s="137" t="str">
        <f t="shared" si="0"/>
        <v>Zineb and DIDT</v>
      </c>
      <c r="F34" s="67" t="e">
        <f>Baltic_Scenario_Calculations_Z!S47+Baltic_Scenario_Calculations_D!S47</f>
        <v>#DIV/0!</v>
      </c>
      <c r="G34" s="67" t="e">
        <f>Baltic_Scenario_Calculations_Z!T47+Baltic_Scenario_Calculations_D!T47</f>
        <v>#DIV/0!</v>
      </c>
      <c r="H34" s="67" t="e">
        <f>Baltic_Scenario_Calculations_Z!U47+Baltic_Scenario_Calculations_D!U47</f>
        <v>#DIV/0!</v>
      </c>
      <c r="I34" s="67" t="e">
        <f>Baltic_Scenario_Calculations_Z!V47+Baltic_Scenario_Calculations_D!V47</f>
        <v>#DIV/0!</v>
      </c>
    </row>
    <row r="35" spans="2:9" ht="14.25" x14ac:dyDescent="0.2">
      <c r="B35" s="137" t="s">
        <v>208</v>
      </c>
      <c r="C35" s="137" t="s">
        <v>239</v>
      </c>
      <c r="D35" s="137">
        <v>10</v>
      </c>
      <c r="E35" s="137" t="str">
        <f t="shared" si="0"/>
        <v>Zineb and DIDT</v>
      </c>
      <c r="F35" s="67" t="e">
        <f>Baltic_Scenario_Calculations_Z!S48+Baltic_Scenario_Calculations_D!S48</f>
        <v>#DIV/0!</v>
      </c>
      <c r="G35" s="67" t="e">
        <f>Baltic_Scenario_Calculations_Z!T48+Baltic_Scenario_Calculations_D!T48</f>
        <v>#DIV/0!</v>
      </c>
      <c r="H35" s="67" t="e">
        <f>Baltic_Scenario_Calculations_Z!U48+Baltic_Scenario_Calculations_D!U48</f>
        <v>#DIV/0!</v>
      </c>
      <c r="I35" s="67" t="e">
        <f>Baltic_Scenario_Calculations_Z!V48+Baltic_Scenario_Calculations_D!V48</f>
        <v>#DIV/0!</v>
      </c>
    </row>
    <row r="36" spans="2:9" ht="14.25" x14ac:dyDescent="0.2">
      <c r="B36" s="137" t="s">
        <v>209</v>
      </c>
      <c r="C36" s="137" t="s">
        <v>239</v>
      </c>
      <c r="D36" s="137">
        <v>12</v>
      </c>
      <c r="E36" s="137" t="str">
        <f t="shared" si="0"/>
        <v>Zineb and DIDT</v>
      </c>
      <c r="F36" s="67" t="e">
        <f>Baltic_Scenario_Calculations_Z!S49+Baltic_Scenario_Calculations_D!S49</f>
        <v>#DIV/0!</v>
      </c>
      <c r="G36" s="67" t="e">
        <f>Baltic_Scenario_Calculations_Z!T49+Baltic_Scenario_Calculations_D!T49</f>
        <v>#DIV/0!</v>
      </c>
      <c r="H36" s="67" t="e">
        <f>Baltic_Scenario_Calculations_Z!U49+Baltic_Scenario_Calculations_D!U49</f>
        <v>#DIV/0!</v>
      </c>
      <c r="I36" s="67" t="e">
        <f>Baltic_Scenario_Calculations_Z!V49+Baltic_Scenario_Calculations_D!V49</f>
        <v>#DIV/0!</v>
      </c>
    </row>
    <row r="37" spans="2:9" ht="14.25" x14ac:dyDescent="0.2">
      <c r="B37" s="137" t="s">
        <v>210</v>
      </c>
      <c r="C37" s="137" t="s">
        <v>239</v>
      </c>
      <c r="D37" s="137">
        <v>13</v>
      </c>
      <c r="E37" s="137" t="str">
        <f t="shared" si="0"/>
        <v>Zineb and DIDT</v>
      </c>
      <c r="F37" s="67" t="e">
        <f>Baltic_Scenario_Calculations_Z!S50+Baltic_Scenario_Calculations_D!S50</f>
        <v>#DIV/0!</v>
      </c>
      <c r="G37" s="67" t="e">
        <f>Baltic_Scenario_Calculations_Z!T50+Baltic_Scenario_Calculations_D!T50</f>
        <v>#DIV/0!</v>
      </c>
      <c r="H37" s="67" t="e">
        <f>Baltic_Scenario_Calculations_Z!U50+Baltic_Scenario_Calculations_D!U50</f>
        <v>#DIV/0!</v>
      </c>
      <c r="I37" s="67" t="e">
        <f>Baltic_Scenario_Calculations_Z!V50+Baltic_Scenario_Calculations_D!V50</f>
        <v>#DIV/0!</v>
      </c>
    </row>
    <row r="38" spans="2:9" ht="14.25" x14ac:dyDescent="0.2">
      <c r="B38" s="137" t="s">
        <v>211</v>
      </c>
      <c r="C38" s="137" t="s">
        <v>239</v>
      </c>
      <c r="D38" s="137">
        <v>14</v>
      </c>
      <c r="E38" s="137" t="str">
        <f t="shared" si="0"/>
        <v>Zineb and DIDT</v>
      </c>
      <c r="F38" s="67" t="e">
        <f>Baltic_Scenario_Calculations_Z!S51+Baltic_Scenario_Calculations_D!S51</f>
        <v>#DIV/0!</v>
      </c>
      <c r="G38" s="67" t="e">
        <f>Baltic_Scenario_Calculations_Z!T51+Baltic_Scenario_Calculations_D!T51</f>
        <v>#DIV/0!</v>
      </c>
      <c r="H38" s="67" t="e">
        <f>Baltic_Scenario_Calculations_Z!U51+Baltic_Scenario_Calculations_D!U51</f>
        <v>#DIV/0!</v>
      </c>
      <c r="I38" s="67" t="e">
        <f>Baltic_Scenario_Calculations_Z!V51+Baltic_Scenario_Calculations_D!V51</f>
        <v>#DIV/0!</v>
      </c>
    </row>
    <row r="39" spans="2:9" ht="14.25" x14ac:dyDescent="0.2">
      <c r="B39" s="137" t="s">
        <v>212</v>
      </c>
      <c r="C39" s="137" t="s">
        <v>239</v>
      </c>
      <c r="D39" s="137">
        <v>9</v>
      </c>
      <c r="E39" s="137" t="str">
        <f t="shared" si="0"/>
        <v>Zineb and DIDT</v>
      </c>
      <c r="F39" s="67" t="e">
        <f>Baltic_Scenario_Calculations_Z!S52+Baltic_Scenario_Calculations_D!S52</f>
        <v>#DIV/0!</v>
      </c>
      <c r="G39" s="67" t="e">
        <f>Baltic_Scenario_Calculations_Z!T52+Baltic_Scenario_Calculations_D!T52</f>
        <v>#DIV/0!</v>
      </c>
      <c r="H39" s="67" t="e">
        <f>Baltic_Scenario_Calculations_Z!U52+Baltic_Scenario_Calculations_D!U52</f>
        <v>#DIV/0!</v>
      </c>
      <c r="I39" s="67" t="e">
        <f>Baltic_Scenario_Calculations_Z!V52+Baltic_Scenario_Calculations_D!V52</f>
        <v>#DIV/0!</v>
      </c>
    </row>
    <row r="40" spans="2:9" ht="14.25" x14ac:dyDescent="0.2">
      <c r="B40" s="137" t="s">
        <v>213</v>
      </c>
      <c r="C40" s="137" t="s">
        <v>249</v>
      </c>
      <c r="D40" s="137">
        <v>2</v>
      </c>
      <c r="E40" s="137" t="str">
        <f t="shared" si="0"/>
        <v>Zineb and DIDT</v>
      </c>
      <c r="F40" s="67" t="e">
        <f>Baltic_Scenario_Calculations_Z!S53+Baltic_Scenario_Calculations_D!S53</f>
        <v>#DIV/0!</v>
      </c>
      <c r="G40" s="67" t="e">
        <f>Baltic_Scenario_Calculations_Z!T53+Baltic_Scenario_Calculations_D!T53</f>
        <v>#DIV/0!</v>
      </c>
      <c r="H40" s="67" t="e">
        <f>Baltic_Scenario_Calculations_Z!U53+Baltic_Scenario_Calculations_D!U53</f>
        <v>#DIV/0!</v>
      </c>
      <c r="I40" s="67" t="e">
        <f>Baltic_Scenario_Calculations_Z!V53+Baltic_Scenario_Calculations_D!V53</f>
        <v>#DIV/0!</v>
      </c>
    </row>
    <row r="41" spans="2:9" ht="14.25" x14ac:dyDescent="0.2">
      <c r="B41" s="137" t="s">
        <v>214</v>
      </c>
      <c r="C41" s="137" t="s">
        <v>249</v>
      </c>
      <c r="D41" s="137">
        <v>3</v>
      </c>
      <c r="E41" s="137" t="str">
        <f t="shared" si="0"/>
        <v>Zineb and DIDT</v>
      </c>
      <c r="F41" s="67" t="e">
        <f>Baltic_Scenario_Calculations_Z!S54+Baltic_Scenario_Calculations_D!S54</f>
        <v>#DIV/0!</v>
      </c>
      <c r="G41" s="67" t="e">
        <f>Baltic_Scenario_Calculations_Z!T54+Baltic_Scenario_Calculations_D!T54</f>
        <v>#DIV/0!</v>
      </c>
      <c r="H41" s="67" t="e">
        <f>Baltic_Scenario_Calculations_Z!U54+Baltic_Scenario_Calculations_D!U54</f>
        <v>#DIV/0!</v>
      </c>
      <c r="I41" s="67" t="e">
        <f>Baltic_Scenario_Calculations_Z!V54+Baltic_Scenario_Calculations_D!V54</f>
        <v>#DIV/0!</v>
      </c>
    </row>
    <row r="42" spans="2:9" ht="14.25" x14ac:dyDescent="0.2">
      <c r="B42" s="137" t="s">
        <v>215</v>
      </c>
      <c r="C42" s="137" t="s">
        <v>249</v>
      </c>
      <c r="D42" s="137">
        <v>4</v>
      </c>
      <c r="E42" s="137" t="str">
        <f t="shared" si="0"/>
        <v>Zineb and DIDT</v>
      </c>
      <c r="F42" s="67" t="e">
        <f>Baltic_Scenario_Calculations_Z!S55+Baltic_Scenario_Calculations_D!S55</f>
        <v>#DIV/0!</v>
      </c>
      <c r="G42" s="67" t="e">
        <f>Baltic_Scenario_Calculations_Z!T55+Baltic_Scenario_Calculations_D!T55</f>
        <v>#DIV/0!</v>
      </c>
      <c r="H42" s="67" t="e">
        <f>Baltic_Scenario_Calculations_Z!U55+Baltic_Scenario_Calculations_D!U55</f>
        <v>#DIV/0!</v>
      </c>
      <c r="I42" s="67" t="e">
        <f>Baltic_Scenario_Calculations_Z!V55+Baltic_Scenario_Calculations_D!V55</f>
        <v>#DIV/0!</v>
      </c>
    </row>
    <row r="43" spans="2:9" ht="14.25" x14ac:dyDescent="0.2">
      <c r="B43" s="137" t="s">
        <v>216</v>
      </c>
      <c r="C43" s="137" t="s">
        <v>249</v>
      </c>
      <c r="D43" s="137">
        <v>5</v>
      </c>
      <c r="E43" s="137" t="str">
        <f t="shared" si="0"/>
        <v>Zineb and DIDT</v>
      </c>
      <c r="F43" s="67" t="e">
        <f>Baltic_Scenario_Calculations_Z!S56+Baltic_Scenario_Calculations_D!S56</f>
        <v>#DIV/0!</v>
      </c>
      <c r="G43" s="67" t="e">
        <f>Baltic_Scenario_Calculations_Z!T56+Baltic_Scenario_Calculations_D!T56</f>
        <v>#DIV/0!</v>
      </c>
      <c r="H43" s="67" t="e">
        <f>Baltic_Scenario_Calculations_Z!U56+Baltic_Scenario_Calculations_D!U56</f>
        <v>#DIV/0!</v>
      </c>
      <c r="I43" s="67" t="e">
        <f>Baltic_Scenario_Calculations_Z!V56+Baltic_Scenario_Calculations_D!V56</f>
        <v>#DIV/0!</v>
      </c>
    </row>
    <row r="44" spans="2:9" ht="14.25" x14ac:dyDescent="0.2">
      <c r="B44" s="137" t="s">
        <v>217</v>
      </c>
      <c r="C44" s="137" t="s">
        <v>239</v>
      </c>
      <c r="D44" s="137">
        <v>7</v>
      </c>
      <c r="E44" s="137" t="str">
        <f t="shared" si="0"/>
        <v>Zineb and DIDT</v>
      </c>
      <c r="F44" s="67" t="e">
        <f>Baltic_Scenario_Calculations_Z!S57+Baltic_Scenario_Calculations_D!S57</f>
        <v>#DIV/0!</v>
      </c>
      <c r="G44" s="67" t="e">
        <f>Baltic_Scenario_Calculations_Z!T57+Baltic_Scenario_Calculations_D!T57</f>
        <v>#DIV/0!</v>
      </c>
      <c r="H44" s="67" t="e">
        <f>Baltic_Scenario_Calculations_Z!U57+Baltic_Scenario_Calculations_D!U57</f>
        <v>#DIV/0!</v>
      </c>
      <c r="I44" s="67" t="e">
        <f>Baltic_Scenario_Calculations_Z!V57+Baltic_Scenario_Calculations_D!V57</f>
        <v>#DIV/0!</v>
      </c>
    </row>
    <row r="45" spans="2:9" x14ac:dyDescent="0.2">
      <c r="B45" s="141" t="s">
        <v>120</v>
      </c>
      <c r="C45" s="142"/>
      <c r="D45" s="142"/>
      <c r="E45" s="143"/>
      <c r="F45" s="144" t="e">
        <f>MAX(F7:F44)</f>
        <v>#DIV/0!</v>
      </c>
      <c r="G45" s="144" t="e">
        <f t="shared" ref="G45:I45" si="1">MAX(G7:G44)</f>
        <v>#DIV/0!</v>
      </c>
      <c r="H45" s="144" t="e">
        <f t="shared" si="1"/>
        <v>#DIV/0!</v>
      </c>
      <c r="I45" s="144" t="e">
        <f t="shared" si="1"/>
        <v>#DIV/0!</v>
      </c>
    </row>
    <row r="46" spans="2:9" x14ac:dyDescent="0.2">
      <c r="B46" s="141" t="s">
        <v>121</v>
      </c>
      <c r="C46" s="142"/>
      <c r="D46" s="142"/>
      <c r="E46" s="143"/>
      <c r="F46" s="144" t="e">
        <f>MIN(F7:F44)</f>
        <v>#DIV/0!</v>
      </c>
      <c r="G46" s="144" t="e">
        <f t="shared" ref="G46:I46" si="2">MIN(G7:G44)</f>
        <v>#DIV/0!</v>
      </c>
      <c r="H46" s="144" t="e">
        <f t="shared" si="2"/>
        <v>#DIV/0!</v>
      </c>
      <c r="I46" s="144" t="e">
        <f t="shared" si="2"/>
        <v>#DIV/0!</v>
      </c>
    </row>
    <row r="47" spans="2:9" x14ac:dyDescent="0.2">
      <c r="B47" s="135" t="s">
        <v>288</v>
      </c>
      <c r="C47" s="22"/>
      <c r="D47" s="22"/>
      <c r="E47" s="22"/>
      <c r="F47" s="144" t="e">
        <f>_xlfn.PERCENTILE.INC(F$7:F$44,0.9)</f>
        <v>#DIV/0!</v>
      </c>
      <c r="G47" s="144" t="e">
        <f t="shared" ref="G47:I47" si="3">_xlfn.PERCENTILE.INC(G$7:G$44,0.9)</f>
        <v>#DIV/0!</v>
      </c>
      <c r="H47" s="144" t="e">
        <f t="shared" si="3"/>
        <v>#DIV/0!</v>
      </c>
      <c r="I47" s="144" t="e">
        <f t="shared" si="3"/>
        <v>#DIV/0!</v>
      </c>
    </row>
    <row r="48" spans="2:9" x14ac:dyDescent="0.2">
      <c r="B48" s="135" t="s">
        <v>289</v>
      </c>
      <c r="C48" s="22"/>
      <c r="D48" s="22"/>
      <c r="E48" s="22"/>
      <c r="F48" s="144" t="e">
        <f>_xlfn.PERCENTILE.INC(F$7:F$44,0.8)</f>
        <v>#DIV/0!</v>
      </c>
      <c r="G48" s="144" t="e">
        <f t="shared" ref="G48:I48" si="4">_xlfn.PERCENTILE.INC(G$7:G$44,0.8)</f>
        <v>#DIV/0!</v>
      </c>
      <c r="H48" s="144" t="e">
        <f t="shared" si="4"/>
        <v>#DIV/0!</v>
      </c>
      <c r="I48" s="144" t="e">
        <f t="shared" si="4"/>
        <v>#DIV/0!</v>
      </c>
    </row>
    <row r="49" spans="2:9" x14ac:dyDescent="0.2">
      <c r="B49" s="135" t="s">
        <v>290</v>
      </c>
      <c r="C49" s="22"/>
      <c r="D49" s="22"/>
      <c r="E49" s="22"/>
      <c r="F49" s="144" t="e">
        <f>_xlfn.PERCENTILE.INC(F$7:F$44,0.75)</f>
        <v>#DIV/0!</v>
      </c>
      <c r="G49" s="144" t="e">
        <f t="shared" ref="G49:I49" si="5">_xlfn.PERCENTILE.INC(G$7:G$44,0.75)</f>
        <v>#DIV/0!</v>
      </c>
      <c r="H49" s="144" t="e">
        <f t="shared" si="5"/>
        <v>#DIV/0!</v>
      </c>
      <c r="I49" s="144" t="e">
        <f t="shared" si="5"/>
        <v>#DIV/0!</v>
      </c>
    </row>
    <row r="50" spans="2:9" x14ac:dyDescent="0.2">
      <c r="B50" s="135" t="s">
        <v>291</v>
      </c>
      <c r="C50" s="22"/>
      <c r="D50" s="22"/>
      <c r="E50" s="22"/>
      <c r="F50" s="144" t="e">
        <f>_xlfn.PERCENTILE.INC(F$7:F$44,0.5)</f>
        <v>#DIV/0!</v>
      </c>
      <c r="G50" s="144" t="e">
        <f t="shared" ref="G50:I50" si="6">_xlfn.PERCENTILE.INC(G$7:G$44,0.5)</f>
        <v>#DIV/0!</v>
      </c>
      <c r="H50" s="144" t="e">
        <f t="shared" si="6"/>
        <v>#DIV/0!</v>
      </c>
      <c r="I50" s="144" t="e">
        <f t="shared" si="6"/>
        <v>#DIV/0!</v>
      </c>
    </row>
    <row r="51" spans="2:9" x14ac:dyDescent="0.2">
      <c r="B51" s="135" t="s">
        <v>292</v>
      </c>
      <c r="C51" s="22"/>
      <c r="D51" s="22"/>
      <c r="E51" s="22"/>
      <c r="F51" s="144" t="e">
        <f>_xlfn.PERCENTILE.INC(F$7:F$44,0.25)</f>
        <v>#DIV/0!</v>
      </c>
      <c r="G51" s="144" t="e">
        <f t="shared" ref="G51:I51" si="7">_xlfn.PERCENTILE.INC(G$7:G$44,0.25)</f>
        <v>#DIV/0!</v>
      </c>
      <c r="H51" s="144" t="e">
        <f t="shared" si="7"/>
        <v>#DIV/0!</v>
      </c>
      <c r="I51" s="144" t="e">
        <f t="shared" si="7"/>
        <v>#DIV/0!</v>
      </c>
    </row>
    <row r="52" spans="2:9" x14ac:dyDescent="0.2">
      <c r="B52" s="135" t="s">
        <v>293</v>
      </c>
      <c r="C52" s="22"/>
      <c r="D52" s="22"/>
      <c r="E52" s="22"/>
      <c r="F52" s="144" t="e">
        <f>_xlfn.PERCENTILE.INC(F$7:F$44,0.1)</f>
        <v>#DIV/0!</v>
      </c>
      <c r="G52" s="144" t="e">
        <f t="shared" ref="G52:I52" si="8">_xlfn.PERCENTILE.INC(G$7:G$44,0.1)</f>
        <v>#DIV/0!</v>
      </c>
      <c r="H52" s="144" t="e">
        <f t="shared" si="8"/>
        <v>#DIV/0!</v>
      </c>
      <c r="I52" s="144" t="e">
        <f t="shared" si="8"/>
        <v>#DIV/0!</v>
      </c>
    </row>
  </sheetData>
  <mergeCells count="3">
    <mergeCell ref="B2:N2"/>
    <mergeCell ref="B5:I5"/>
    <mergeCell ref="C6:D6"/>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N31"/>
  <sheetViews>
    <sheetView workbookViewId="0"/>
  </sheetViews>
  <sheetFormatPr defaultRowHeight="12.75" x14ac:dyDescent="0.2"/>
  <cols>
    <col min="1" max="1" width="9" style="133"/>
    <col min="2" max="2" width="26" style="133" bestFit="1" customWidth="1"/>
    <col min="3" max="3" width="3.75" style="133" bestFit="1" customWidth="1"/>
    <col min="4" max="4" width="3.625" style="133" bestFit="1" customWidth="1"/>
    <col min="5" max="5" width="29.5" style="133" bestFit="1" customWidth="1"/>
    <col min="6" max="6" width="13.75" style="133" customWidth="1"/>
    <col min="7" max="7" width="13.875" style="133" customWidth="1"/>
    <col min="8" max="8" width="13.75" style="133" customWidth="1"/>
    <col min="9" max="9" width="13.5" style="133" customWidth="1"/>
    <col min="10" max="16384" width="9" style="133"/>
  </cols>
  <sheetData>
    <row r="1" spans="2:14" ht="21" customHeight="1" x14ac:dyDescent="0.2"/>
    <row r="2" spans="2:14" ht="21" thickBot="1" x14ac:dyDescent="0.35">
      <c r="B2" s="159" t="s">
        <v>297</v>
      </c>
      <c r="C2" s="159"/>
      <c r="D2" s="159"/>
      <c r="E2" s="159"/>
      <c r="F2" s="159"/>
      <c r="G2" s="159"/>
      <c r="H2" s="159"/>
      <c r="I2" s="159"/>
      <c r="J2" s="159"/>
      <c r="K2" s="159"/>
      <c r="L2" s="159"/>
      <c r="M2" s="159"/>
      <c r="N2" s="159"/>
    </row>
    <row r="3" spans="2:14" ht="13.5" thickTop="1" x14ac:dyDescent="0.2"/>
    <row r="5" spans="2:14" ht="15" x14ac:dyDescent="0.2">
      <c r="B5" s="186" t="s">
        <v>307</v>
      </c>
      <c r="C5" s="186"/>
      <c r="D5" s="186"/>
      <c r="E5" s="186"/>
      <c r="F5" s="186"/>
      <c r="G5" s="186"/>
      <c r="H5" s="186"/>
      <c r="I5" s="186"/>
    </row>
    <row r="6" spans="2:14" ht="85.5" x14ac:dyDescent="0.2">
      <c r="B6" s="18" t="s">
        <v>10</v>
      </c>
      <c r="C6" s="187" t="s">
        <v>11</v>
      </c>
      <c r="D6" s="187"/>
      <c r="E6" s="18" t="s">
        <v>12</v>
      </c>
      <c r="F6" s="18" t="s">
        <v>313</v>
      </c>
      <c r="G6" s="18" t="s">
        <v>340</v>
      </c>
      <c r="H6" s="18" t="s">
        <v>314</v>
      </c>
      <c r="I6" s="18" t="s">
        <v>341</v>
      </c>
    </row>
    <row r="7" spans="2:14" ht="14.25" x14ac:dyDescent="0.2">
      <c r="B7" s="137" t="s">
        <v>218</v>
      </c>
      <c r="C7" s="137" t="s">
        <v>18</v>
      </c>
      <c r="D7" s="137">
        <v>10</v>
      </c>
      <c r="E7" s="137" t="str">
        <f t="shared" ref="E7:E23" si="0">Substances</f>
        <v>Zineb and DIDT</v>
      </c>
      <c r="F7" s="67" t="e">
        <f>Baltic_Transition_Calculation_Z!S20+Baltic_Transition_Calculation_D!S20</f>
        <v>#DIV/0!</v>
      </c>
      <c r="G7" s="67" t="e">
        <f>Baltic_Transition_Calculation_Z!T20+Baltic_Transition_Calculation_D!T20</f>
        <v>#DIV/0!</v>
      </c>
      <c r="H7" s="67" t="e">
        <f>Baltic_Transition_Calculation_Z!U20+Baltic_Transition_Calculation_D!U20</f>
        <v>#DIV/0!</v>
      </c>
      <c r="I7" s="67" t="e">
        <f>Baltic_Transition_Calculation_Z!V20+Baltic_Transition_Calculation_D!V20</f>
        <v>#DIV/0!</v>
      </c>
    </row>
    <row r="8" spans="2:14" ht="14.25" x14ac:dyDescent="0.2">
      <c r="B8" s="137" t="s">
        <v>219</v>
      </c>
      <c r="C8" s="60" t="s">
        <v>18</v>
      </c>
      <c r="D8" s="137">
        <v>2</v>
      </c>
      <c r="E8" s="137" t="str">
        <f t="shared" si="0"/>
        <v>Zineb and DIDT</v>
      </c>
      <c r="F8" s="67" t="e">
        <f>Baltic_Transition_Calculation_Z!S21+Baltic_Transition_Calculation_D!S21</f>
        <v>#DIV/0!</v>
      </c>
      <c r="G8" s="67" t="e">
        <f>Baltic_Transition_Calculation_Z!T21+Baltic_Transition_Calculation_D!T21</f>
        <v>#DIV/0!</v>
      </c>
      <c r="H8" s="67" t="e">
        <f>Baltic_Transition_Calculation_Z!U21+Baltic_Transition_Calculation_D!U21</f>
        <v>#DIV/0!</v>
      </c>
      <c r="I8" s="67" t="e">
        <f>Baltic_Transition_Calculation_Z!V21+Baltic_Transition_Calculation_D!V21</f>
        <v>#DIV/0!</v>
      </c>
    </row>
    <row r="9" spans="2:14" ht="14.25" x14ac:dyDescent="0.2">
      <c r="B9" s="137" t="s">
        <v>220</v>
      </c>
      <c r="C9" s="137" t="s">
        <v>18</v>
      </c>
      <c r="D9" s="137">
        <v>3</v>
      </c>
      <c r="E9" s="137" t="str">
        <f t="shared" si="0"/>
        <v>Zineb and DIDT</v>
      </c>
      <c r="F9" s="67" t="e">
        <f>Baltic_Transition_Calculation_Z!S22+Baltic_Transition_Calculation_D!S22</f>
        <v>#DIV/0!</v>
      </c>
      <c r="G9" s="67" t="e">
        <f>Baltic_Transition_Calculation_Z!T22+Baltic_Transition_Calculation_D!T22</f>
        <v>#DIV/0!</v>
      </c>
      <c r="H9" s="67" t="e">
        <f>Baltic_Transition_Calculation_Z!U22+Baltic_Transition_Calculation_D!U22</f>
        <v>#DIV/0!</v>
      </c>
      <c r="I9" s="67" t="e">
        <f>Baltic_Transition_Calculation_Z!V22+Baltic_Transition_Calculation_D!V22</f>
        <v>#DIV/0!</v>
      </c>
    </row>
    <row r="10" spans="2:14" ht="14.25" x14ac:dyDescent="0.2">
      <c r="B10" s="137" t="s">
        <v>221</v>
      </c>
      <c r="C10" s="137" t="s">
        <v>238</v>
      </c>
      <c r="D10" s="137">
        <v>4</v>
      </c>
      <c r="E10" s="137" t="str">
        <f t="shared" si="0"/>
        <v>Zineb and DIDT</v>
      </c>
      <c r="F10" s="67" t="e">
        <f>Baltic_Transition_Calculation_Z!S23+Baltic_Transition_Calculation_D!S23</f>
        <v>#DIV/0!</v>
      </c>
      <c r="G10" s="67" t="e">
        <f>Baltic_Transition_Calculation_Z!T23+Baltic_Transition_Calculation_D!T23</f>
        <v>#DIV/0!</v>
      </c>
      <c r="H10" s="67" t="e">
        <f>Baltic_Transition_Calculation_Z!U23+Baltic_Transition_Calculation_D!U23</f>
        <v>#DIV/0!</v>
      </c>
      <c r="I10" s="67" t="e">
        <f>Baltic_Transition_Calculation_Z!V23+Baltic_Transition_Calculation_D!V23</f>
        <v>#DIV/0!</v>
      </c>
    </row>
    <row r="11" spans="2:14" ht="14.25" x14ac:dyDescent="0.2">
      <c r="B11" s="137" t="s">
        <v>222</v>
      </c>
      <c r="C11" s="137" t="s">
        <v>238</v>
      </c>
      <c r="D11" s="137">
        <v>5</v>
      </c>
      <c r="E11" s="137" t="str">
        <f t="shared" si="0"/>
        <v>Zineb and DIDT</v>
      </c>
      <c r="F11" s="67" t="e">
        <f>Baltic_Transition_Calculation_Z!S24+Baltic_Transition_Calculation_D!S24</f>
        <v>#DIV/0!</v>
      </c>
      <c r="G11" s="67" t="e">
        <f>Baltic_Transition_Calculation_Z!T24+Baltic_Transition_Calculation_D!T24</f>
        <v>#DIV/0!</v>
      </c>
      <c r="H11" s="67" t="e">
        <f>Baltic_Transition_Calculation_Z!U24+Baltic_Transition_Calculation_D!U24</f>
        <v>#DIV/0!</v>
      </c>
      <c r="I11" s="67" t="e">
        <f>Baltic_Transition_Calculation_Z!V24+Baltic_Transition_Calculation_D!V24</f>
        <v>#DIV/0!</v>
      </c>
    </row>
    <row r="12" spans="2:14" ht="14.25" x14ac:dyDescent="0.2">
      <c r="B12" s="137" t="s">
        <v>223</v>
      </c>
      <c r="C12" s="137" t="s">
        <v>238</v>
      </c>
      <c r="D12" s="137">
        <v>9</v>
      </c>
      <c r="E12" s="137" t="str">
        <f t="shared" si="0"/>
        <v>Zineb and DIDT</v>
      </c>
      <c r="F12" s="67" t="e">
        <f>Baltic_Transition_Calculation_Z!S25+Baltic_Transition_Calculation_D!S25</f>
        <v>#DIV/0!</v>
      </c>
      <c r="G12" s="67" t="e">
        <f>Baltic_Transition_Calculation_Z!T25+Baltic_Transition_Calculation_D!T25</f>
        <v>#DIV/0!</v>
      </c>
      <c r="H12" s="67" t="e">
        <f>Baltic_Transition_Calculation_Z!U25+Baltic_Transition_Calculation_D!U25</f>
        <v>#DIV/0!</v>
      </c>
      <c r="I12" s="67" t="e">
        <f>Baltic_Transition_Calculation_Z!V25+Baltic_Transition_Calculation_D!V25</f>
        <v>#DIV/0!</v>
      </c>
    </row>
    <row r="13" spans="2:14" ht="14.25" x14ac:dyDescent="0.2">
      <c r="B13" s="137" t="s">
        <v>224</v>
      </c>
      <c r="C13" s="137" t="s">
        <v>238</v>
      </c>
      <c r="D13" s="137">
        <v>1</v>
      </c>
      <c r="E13" s="137" t="str">
        <f t="shared" si="0"/>
        <v>Zineb and DIDT</v>
      </c>
      <c r="F13" s="67" t="e">
        <f>Baltic_Transition_Calculation_Z!S26+Baltic_Transition_Calculation_D!S26</f>
        <v>#DIV/0!</v>
      </c>
      <c r="G13" s="67" t="e">
        <f>Baltic_Transition_Calculation_Z!T26+Baltic_Transition_Calculation_D!T26</f>
        <v>#DIV/0!</v>
      </c>
      <c r="H13" s="67" t="e">
        <f>Baltic_Transition_Calculation_Z!U26+Baltic_Transition_Calculation_D!U26</f>
        <v>#DIV/0!</v>
      </c>
      <c r="I13" s="67" t="e">
        <f>Baltic_Transition_Calculation_Z!V26+Baltic_Transition_Calculation_D!V26</f>
        <v>#DIV/0!</v>
      </c>
    </row>
    <row r="14" spans="2:14" ht="14.25" x14ac:dyDescent="0.2">
      <c r="B14" s="137" t="s">
        <v>225</v>
      </c>
      <c r="C14" s="137" t="s">
        <v>238</v>
      </c>
      <c r="D14" s="137">
        <v>10</v>
      </c>
      <c r="E14" s="137" t="str">
        <f t="shared" si="0"/>
        <v>Zineb and DIDT</v>
      </c>
      <c r="F14" s="67" t="e">
        <f>Baltic_Transition_Calculation_Z!S27+Baltic_Transition_Calculation_D!S27</f>
        <v>#DIV/0!</v>
      </c>
      <c r="G14" s="67" t="e">
        <f>Baltic_Transition_Calculation_Z!T27+Baltic_Transition_Calculation_D!T27</f>
        <v>#DIV/0!</v>
      </c>
      <c r="H14" s="67" t="e">
        <f>Baltic_Transition_Calculation_Z!U27+Baltic_Transition_Calculation_D!U27</f>
        <v>#DIV/0!</v>
      </c>
      <c r="I14" s="67" t="e">
        <f>Baltic_Transition_Calculation_Z!V27+Baltic_Transition_Calculation_D!V27</f>
        <v>#DIV/0!</v>
      </c>
    </row>
    <row r="15" spans="2:14" ht="14.25" x14ac:dyDescent="0.2">
      <c r="B15" s="137" t="s">
        <v>226</v>
      </c>
      <c r="C15" s="137" t="s">
        <v>238</v>
      </c>
      <c r="D15" s="137">
        <v>11</v>
      </c>
      <c r="E15" s="137" t="str">
        <f t="shared" si="0"/>
        <v>Zineb and DIDT</v>
      </c>
      <c r="F15" s="67" t="e">
        <f>Baltic_Transition_Calculation_Z!S28+Baltic_Transition_Calculation_D!S28</f>
        <v>#DIV/0!</v>
      </c>
      <c r="G15" s="67" t="e">
        <f>Baltic_Transition_Calculation_Z!T28+Baltic_Transition_Calculation_D!T28</f>
        <v>#DIV/0!</v>
      </c>
      <c r="H15" s="67" t="e">
        <f>Baltic_Transition_Calculation_Z!U28+Baltic_Transition_Calculation_D!U28</f>
        <v>#DIV/0!</v>
      </c>
      <c r="I15" s="67" t="e">
        <f>Baltic_Transition_Calculation_Z!V28+Baltic_Transition_Calculation_D!V28</f>
        <v>#DIV/0!</v>
      </c>
    </row>
    <row r="16" spans="2:14" ht="14.25" x14ac:dyDescent="0.2">
      <c r="B16" s="137" t="s">
        <v>227</v>
      </c>
      <c r="C16" s="137" t="s">
        <v>238</v>
      </c>
      <c r="D16" s="137">
        <v>2</v>
      </c>
      <c r="E16" s="137" t="str">
        <f t="shared" si="0"/>
        <v>Zineb and DIDT</v>
      </c>
      <c r="F16" s="67" t="e">
        <f>Baltic_Transition_Calculation_Z!S29+Baltic_Transition_Calculation_D!S29</f>
        <v>#DIV/0!</v>
      </c>
      <c r="G16" s="67" t="e">
        <f>Baltic_Transition_Calculation_Z!T29+Baltic_Transition_Calculation_D!T29</f>
        <v>#DIV/0!</v>
      </c>
      <c r="H16" s="67" t="e">
        <f>Baltic_Transition_Calculation_Z!U29+Baltic_Transition_Calculation_D!U29</f>
        <v>#DIV/0!</v>
      </c>
      <c r="I16" s="67" t="e">
        <f>Baltic_Transition_Calculation_Z!V29+Baltic_Transition_Calculation_D!V29</f>
        <v>#DIV/0!</v>
      </c>
    </row>
    <row r="17" spans="2:9" ht="14.25" x14ac:dyDescent="0.2">
      <c r="B17" s="137" t="s">
        <v>228</v>
      </c>
      <c r="C17" s="137" t="s">
        <v>239</v>
      </c>
      <c r="D17" s="137">
        <v>15</v>
      </c>
      <c r="E17" s="137" t="str">
        <f t="shared" si="0"/>
        <v>Zineb and DIDT</v>
      </c>
      <c r="F17" s="67" t="e">
        <f>Baltic_Transition_Calculation_Z!S30+Baltic_Transition_Calculation_D!S30</f>
        <v>#DIV/0!</v>
      </c>
      <c r="G17" s="67" t="e">
        <f>Baltic_Transition_Calculation_Z!T30+Baltic_Transition_Calculation_D!T30</f>
        <v>#DIV/0!</v>
      </c>
      <c r="H17" s="67" t="e">
        <f>Baltic_Transition_Calculation_Z!U30+Baltic_Transition_Calculation_D!U30</f>
        <v>#DIV/0!</v>
      </c>
      <c r="I17" s="67" t="e">
        <f>Baltic_Transition_Calculation_Z!V30+Baltic_Transition_Calculation_D!V30</f>
        <v>#DIV/0!</v>
      </c>
    </row>
    <row r="18" spans="2:9" ht="14.25" x14ac:dyDescent="0.2">
      <c r="B18" s="137" t="s">
        <v>229</v>
      </c>
      <c r="C18" s="137" t="s">
        <v>18</v>
      </c>
      <c r="D18" s="137">
        <v>11</v>
      </c>
      <c r="E18" s="137" t="str">
        <f t="shared" si="0"/>
        <v>Zineb and DIDT</v>
      </c>
      <c r="F18" s="67" t="e">
        <f>Baltic_Transition_Calculation_Z!S31+Baltic_Transition_Calculation_D!S31</f>
        <v>#DIV/0!</v>
      </c>
      <c r="G18" s="67" t="e">
        <f>Baltic_Transition_Calculation_Z!T31+Baltic_Transition_Calculation_D!T31</f>
        <v>#DIV/0!</v>
      </c>
      <c r="H18" s="67" t="e">
        <f>Baltic_Transition_Calculation_Z!U31+Baltic_Transition_Calculation_D!U31</f>
        <v>#DIV/0!</v>
      </c>
      <c r="I18" s="67" t="e">
        <f>Baltic_Transition_Calculation_Z!V31+Baltic_Transition_Calculation_D!V31</f>
        <v>#DIV/0!</v>
      </c>
    </row>
    <row r="19" spans="2:9" ht="14.25" x14ac:dyDescent="0.2">
      <c r="B19" s="137" t="s">
        <v>230</v>
      </c>
      <c r="C19" s="137" t="s">
        <v>18</v>
      </c>
      <c r="D19" s="137">
        <v>6</v>
      </c>
      <c r="E19" s="137" t="str">
        <f t="shared" si="0"/>
        <v>Zineb and DIDT</v>
      </c>
      <c r="F19" s="67" t="e">
        <f>Baltic_Transition_Calculation_Z!S32+Baltic_Transition_Calculation_D!S32</f>
        <v>#DIV/0!</v>
      </c>
      <c r="G19" s="67" t="e">
        <f>Baltic_Transition_Calculation_Z!T32+Baltic_Transition_Calculation_D!T32</f>
        <v>#DIV/0!</v>
      </c>
      <c r="H19" s="67" t="e">
        <f>Baltic_Transition_Calculation_Z!U32+Baltic_Transition_Calculation_D!U32</f>
        <v>#DIV/0!</v>
      </c>
      <c r="I19" s="67" t="e">
        <f>Baltic_Transition_Calculation_Z!V32+Baltic_Transition_Calculation_D!V32</f>
        <v>#DIV/0!</v>
      </c>
    </row>
    <row r="20" spans="2:9" ht="14.25" x14ac:dyDescent="0.2">
      <c r="B20" s="137" t="s">
        <v>231</v>
      </c>
      <c r="C20" s="137" t="s">
        <v>18</v>
      </c>
      <c r="D20" s="137">
        <v>7</v>
      </c>
      <c r="E20" s="137" t="str">
        <f t="shared" si="0"/>
        <v>Zineb and DIDT</v>
      </c>
      <c r="F20" s="67" t="e">
        <f>Baltic_Transition_Calculation_Z!S33+Baltic_Transition_Calculation_D!S33</f>
        <v>#DIV/0!</v>
      </c>
      <c r="G20" s="67" t="e">
        <f>Baltic_Transition_Calculation_Z!T33+Baltic_Transition_Calculation_D!T33</f>
        <v>#DIV/0!</v>
      </c>
      <c r="H20" s="67" t="e">
        <f>Baltic_Transition_Calculation_Z!U33+Baltic_Transition_Calculation_D!U33</f>
        <v>#DIV/0!</v>
      </c>
      <c r="I20" s="67" t="e">
        <f>Baltic_Transition_Calculation_Z!V33+Baltic_Transition_Calculation_D!V33</f>
        <v>#DIV/0!</v>
      </c>
    </row>
    <row r="21" spans="2:9" ht="14.25" x14ac:dyDescent="0.2">
      <c r="B21" s="137" t="s">
        <v>232</v>
      </c>
      <c r="C21" s="137" t="s">
        <v>18</v>
      </c>
      <c r="D21" s="137">
        <v>9</v>
      </c>
      <c r="E21" s="137" t="str">
        <f t="shared" si="0"/>
        <v>Zineb and DIDT</v>
      </c>
      <c r="F21" s="67" t="e">
        <f>Baltic_Transition_Calculation_Z!S34+Baltic_Transition_Calculation_D!S34</f>
        <v>#DIV/0!</v>
      </c>
      <c r="G21" s="67" t="e">
        <f>Baltic_Transition_Calculation_Z!T34+Baltic_Transition_Calculation_D!T34</f>
        <v>#DIV/0!</v>
      </c>
      <c r="H21" s="67" t="e">
        <f>Baltic_Transition_Calculation_Z!U34+Baltic_Transition_Calculation_D!U34</f>
        <v>#DIV/0!</v>
      </c>
      <c r="I21" s="67" t="e">
        <f>Baltic_Transition_Calculation_Z!V34+Baltic_Transition_Calculation_D!V34</f>
        <v>#DIV/0!</v>
      </c>
    </row>
    <row r="22" spans="2:9" ht="14.25" x14ac:dyDescent="0.2">
      <c r="B22" s="137" t="s">
        <v>233</v>
      </c>
      <c r="C22" s="137" t="s">
        <v>238</v>
      </c>
      <c r="D22" s="137">
        <v>3</v>
      </c>
      <c r="E22" s="137" t="str">
        <f t="shared" si="0"/>
        <v>Zineb and DIDT</v>
      </c>
      <c r="F22" s="67" t="e">
        <f>Baltic_Transition_Calculation_Z!S35+Baltic_Transition_Calculation_D!S35</f>
        <v>#DIV/0!</v>
      </c>
      <c r="G22" s="67" t="e">
        <f>Baltic_Transition_Calculation_Z!T35+Baltic_Transition_Calculation_D!T35</f>
        <v>#DIV/0!</v>
      </c>
      <c r="H22" s="67" t="e">
        <f>Baltic_Transition_Calculation_Z!U35+Baltic_Transition_Calculation_D!U35</f>
        <v>#DIV/0!</v>
      </c>
      <c r="I22" s="67" t="e">
        <f>Baltic_Transition_Calculation_Z!V35+Baltic_Transition_Calculation_D!V35</f>
        <v>#DIV/0!</v>
      </c>
    </row>
    <row r="23" spans="2:9" ht="14.25" x14ac:dyDescent="0.2">
      <c r="B23" s="137" t="s">
        <v>234</v>
      </c>
      <c r="C23" s="137" t="s">
        <v>239</v>
      </c>
      <c r="D23" s="137">
        <v>3</v>
      </c>
      <c r="E23" s="137" t="str">
        <f t="shared" si="0"/>
        <v>Zineb and DIDT</v>
      </c>
      <c r="F23" s="67" t="e">
        <f>Baltic_Transition_Calculation_Z!S36+Baltic_Transition_Calculation_D!S36</f>
        <v>#DIV/0!</v>
      </c>
      <c r="G23" s="67" t="e">
        <f>Baltic_Transition_Calculation_Z!T36+Baltic_Transition_Calculation_D!T36</f>
        <v>#DIV/0!</v>
      </c>
      <c r="H23" s="67" t="e">
        <f>Baltic_Transition_Calculation_Z!U36+Baltic_Transition_Calculation_D!U36</f>
        <v>#DIV/0!</v>
      </c>
      <c r="I23" s="67" t="e">
        <f>Baltic_Transition_Calculation_Z!V36+Baltic_Transition_Calculation_D!V36</f>
        <v>#DIV/0!</v>
      </c>
    </row>
    <row r="24" spans="2:9" x14ac:dyDescent="0.2">
      <c r="B24" s="141" t="s">
        <v>120</v>
      </c>
      <c r="C24" s="142"/>
      <c r="D24" s="142"/>
      <c r="E24" s="143"/>
      <c r="F24" s="144" t="e">
        <f>MAX(F7:F23)</f>
        <v>#DIV/0!</v>
      </c>
      <c r="G24" s="144" t="e">
        <f t="shared" ref="G24:I24" si="1">MAX(G7:G23)</f>
        <v>#DIV/0!</v>
      </c>
      <c r="H24" s="144" t="e">
        <f t="shared" si="1"/>
        <v>#DIV/0!</v>
      </c>
      <c r="I24" s="144" t="e">
        <f t="shared" si="1"/>
        <v>#DIV/0!</v>
      </c>
    </row>
    <row r="25" spans="2:9" x14ac:dyDescent="0.2">
      <c r="B25" s="141" t="s">
        <v>121</v>
      </c>
      <c r="C25" s="142"/>
      <c r="D25" s="142"/>
      <c r="E25" s="143"/>
      <c r="F25" s="144" t="e">
        <f>MIN(F7:F23)</f>
        <v>#DIV/0!</v>
      </c>
      <c r="G25" s="144" t="e">
        <f t="shared" ref="G25:I25" si="2">MIN(G7:G23)</f>
        <v>#DIV/0!</v>
      </c>
      <c r="H25" s="144" t="e">
        <f t="shared" si="2"/>
        <v>#DIV/0!</v>
      </c>
      <c r="I25" s="144" t="e">
        <f t="shared" si="2"/>
        <v>#DIV/0!</v>
      </c>
    </row>
    <row r="26" spans="2:9" x14ac:dyDescent="0.2">
      <c r="B26" s="135" t="s">
        <v>288</v>
      </c>
      <c r="C26" s="22"/>
      <c r="D26" s="22"/>
      <c r="E26" s="22"/>
      <c r="F26" s="144" t="e">
        <f>_xlfn.PERCENTILE.INC(F$7:F$23,0.9)</f>
        <v>#DIV/0!</v>
      </c>
      <c r="G26" s="144" t="e">
        <f t="shared" ref="G26:I26" si="3">_xlfn.PERCENTILE.INC(G$7:G$23,0.9)</f>
        <v>#DIV/0!</v>
      </c>
      <c r="H26" s="144" t="e">
        <f t="shared" si="3"/>
        <v>#DIV/0!</v>
      </c>
      <c r="I26" s="144" t="e">
        <f t="shared" si="3"/>
        <v>#DIV/0!</v>
      </c>
    </row>
    <row r="27" spans="2:9" x14ac:dyDescent="0.2">
      <c r="B27" s="135" t="s">
        <v>289</v>
      </c>
      <c r="C27" s="22"/>
      <c r="D27" s="22"/>
      <c r="E27" s="22"/>
      <c r="F27" s="144" t="e">
        <f>_xlfn.PERCENTILE.INC(F$7:F$23,0.8)</f>
        <v>#DIV/0!</v>
      </c>
      <c r="G27" s="144" t="e">
        <f t="shared" ref="G27:I27" si="4">_xlfn.PERCENTILE.INC(G$7:G$23,0.8)</f>
        <v>#DIV/0!</v>
      </c>
      <c r="H27" s="144" t="e">
        <f t="shared" si="4"/>
        <v>#DIV/0!</v>
      </c>
      <c r="I27" s="144" t="e">
        <f t="shared" si="4"/>
        <v>#DIV/0!</v>
      </c>
    </row>
    <row r="28" spans="2:9" x14ac:dyDescent="0.2">
      <c r="B28" s="135" t="s">
        <v>290</v>
      </c>
      <c r="C28" s="22"/>
      <c r="D28" s="22"/>
      <c r="E28" s="22"/>
      <c r="F28" s="144" t="e">
        <f>_xlfn.PERCENTILE.INC(F$7:F$23,0.75)</f>
        <v>#DIV/0!</v>
      </c>
      <c r="G28" s="144" t="e">
        <f t="shared" ref="G28:I28" si="5">_xlfn.PERCENTILE.INC(G$7:G$23,0.75)</f>
        <v>#DIV/0!</v>
      </c>
      <c r="H28" s="144" t="e">
        <f t="shared" si="5"/>
        <v>#DIV/0!</v>
      </c>
      <c r="I28" s="144" t="e">
        <f t="shared" si="5"/>
        <v>#DIV/0!</v>
      </c>
    </row>
    <row r="29" spans="2:9" x14ac:dyDescent="0.2">
      <c r="B29" s="135" t="s">
        <v>291</v>
      </c>
      <c r="C29" s="22"/>
      <c r="D29" s="22"/>
      <c r="E29" s="22"/>
      <c r="F29" s="144" t="e">
        <f>_xlfn.PERCENTILE.INC(F$7:F$23,0.5)</f>
        <v>#DIV/0!</v>
      </c>
      <c r="G29" s="144" t="e">
        <f t="shared" ref="G29:I29" si="6">_xlfn.PERCENTILE.INC(G$7:G$23,0.5)</f>
        <v>#DIV/0!</v>
      </c>
      <c r="H29" s="144" t="e">
        <f t="shared" si="6"/>
        <v>#DIV/0!</v>
      </c>
      <c r="I29" s="144" t="e">
        <f t="shared" si="6"/>
        <v>#DIV/0!</v>
      </c>
    </row>
    <row r="30" spans="2:9" x14ac:dyDescent="0.2">
      <c r="B30" s="135" t="s">
        <v>292</v>
      </c>
      <c r="C30" s="22"/>
      <c r="D30" s="22"/>
      <c r="E30" s="22"/>
      <c r="F30" s="144" t="e">
        <f>_xlfn.PERCENTILE.INC(F$7:F$23,0.25)</f>
        <v>#DIV/0!</v>
      </c>
      <c r="G30" s="144" t="e">
        <f t="shared" ref="G30:I30" si="7">_xlfn.PERCENTILE.INC(G$7:G$23,0.25)</f>
        <v>#DIV/0!</v>
      </c>
      <c r="H30" s="144" t="e">
        <f t="shared" si="7"/>
        <v>#DIV/0!</v>
      </c>
      <c r="I30" s="144" t="e">
        <f t="shared" si="7"/>
        <v>#DIV/0!</v>
      </c>
    </row>
    <row r="31" spans="2:9" x14ac:dyDescent="0.2">
      <c r="B31" s="135" t="s">
        <v>293</v>
      </c>
      <c r="C31" s="22"/>
      <c r="D31" s="22"/>
      <c r="E31" s="22"/>
      <c r="F31" s="144" t="e">
        <f>_xlfn.PERCENTILE.INC(F$7:F$23,0.1)</f>
        <v>#DIV/0!</v>
      </c>
      <c r="G31" s="144" t="e">
        <f t="shared" ref="G31:I31" si="8">_xlfn.PERCENTILE.INC(G$7:G$23,0.1)</f>
        <v>#DIV/0!</v>
      </c>
      <c r="H31" s="144" t="e">
        <f t="shared" si="8"/>
        <v>#DIV/0!</v>
      </c>
      <c r="I31" s="144" t="e">
        <f t="shared" si="8"/>
        <v>#DIV/0!</v>
      </c>
    </row>
  </sheetData>
  <mergeCells count="3">
    <mergeCell ref="B2:N2"/>
    <mergeCell ref="B5:I5"/>
    <mergeCell ref="C6:D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B2:Q39"/>
  <sheetViews>
    <sheetView workbookViewId="0">
      <selection activeCell="B12" sqref="B12"/>
    </sheetView>
  </sheetViews>
  <sheetFormatPr defaultRowHeight="12.75" x14ac:dyDescent="0.2"/>
  <cols>
    <col min="1" max="1" width="9" style="1"/>
    <col min="2" max="2" width="36.25" style="1" customWidth="1"/>
    <col min="3" max="4" width="36" style="1" customWidth="1"/>
    <col min="5" max="16384" width="9" style="1"/>
  </cols>
  <sheetData>
    <row r="2" spans="2:17" ht="18" x14ac:dyDescent="0.25">
      <c r="B2" s="160" t="s">
        <v>302</v>
      </c>
      <c r="C2" s="160"/>
      <c r="D2" s="160"/>
    </row>
    <row r="4" spans="2:17" ht="66.75" customHeight="1" thickBot="1" x14ac:dyDescent="0.25">
      <c r="B4" s="161" t="s">
        <v>297</v>
      </c>
      <c r="C4" s="161"/>
      <c r="D4" s="161"/>
      <c r="E4" s="80"/>
      <c r="F4" s="80"/>
      <c r="G4" s="80"/>
      <c r="H4" s="80"/>
      <c r="I4" s="80"/>
      <c r="J4" s="80"/>
      <c r="K4" s="80"/>
      <c r="L4" s="80"/>
      <c r="M4" s="80"/>
      <c r="N4" s="8"/>
      <c r="O4" s="8"/>
      <c r="P4" s="8"/>
    </row>
    <row r="5" spans="2:17" ht="13.5" thickTop="1" x14ac:dyDescent="0.2">
      <c r="B5" s="8"/>
      <c r="C5" s="80"/>
      <c r="D5" s="80"/>
      <c r="E5" s="80"/>
      <c r="F5" s="80"/>
      <c r="G5" s="80"/>
      <c r="H5" s="80"/>
      <c r="I5" s="80"/>
      <c r="J5" s="80"/>
      <c r="K5" s="80"/>
      <c r="L5" s="80"/>
      <c r="M5" s="80"/>
      <c r="N5" s="80"/>
      <c r="O5" s="80"/>
      <c r="P5" s="80"/>
      <c r="Q5" s="80"/>
    </row>
    <row r="6" spans="2:17" ht="18" x14ac:dyDescent="0.2">
      <c r="B6" s="162" t="s">
        <v>9</v>
      </c>
      <c r="C6" s="162"/>
      <c r="D6" s="162"/>
      <c r="E6" s="80"/>
      <c r="F6" s="80"/>
      <c r="G6" s="80"/>
      <c r="H6" s="80"/>
      <c r="I6" s="80"/>
      <c r="J6" s="80"/>
      <c r="K6" s="80"/>
      <c r="L6" s="80"/>
      <c r="M6" s="80"/>
      <c r="N6" s="80"/>
      <c r="O6" s="80"/>
      <c r="P6" s="80"/>
      <c r="Q6" s="80"/>
    </row>
    <row r="7" spans="2:17" x14ac:dyDescent="0.2">
      <c r="B7" s="8"/>
      <c r="C7" s="8"/>
      <c r="D7" s="8"/>
      <c r="E7" s="8"/>
      <c r="F7" s="8"/>
      <c r="G7" s="8"/>
      <c r="H7" s="8"/>
      <c r="I7" s="8"/>
      <c r="J7" s="8"/>
      <c r="K7" s="8"/>
      <c r="L7" s="8"/>
      <c r="M7" s="8"/>
      <c r="N7" s="8"/>
      <c r="O7" s="8"/>
      <c r="P7" s="8"/>
    </row>
    <row r="8" spans="2:17" x14ac:dyDescent="0.2">
      <c r="B8" s="105" t="s">
        <v>284</v>
      </c>
      <c r="C8" s="106"/>
      <c r="D8" s="8"/>
      <c r="E8" s="8"/>
      <c r="F8" s="8"/>
      <c r="G8" s="8"/>
      <c r="H8" s="8"/>
      <c r="I8" s="8"/>
      <c r="J8" s="8"/>
      <c r="K8" s="8"/>
      <c r="L8" s="8"/>
      <c r="M8" s="8"/>
      <c r="N8" s="8"/>
      <c r="O8" s="8"/>
      <c r="P8" s="8"/>
    </row>
    <row r="9" spans="2:17" x14ac:dyDescent="0.2">
      <c r="B9" s="105"/>
      <c r="C9" s="106"/>
      <c r="D9" s="8"/>
      <c r="E9" s="8"/>
      <c r="F9" s="8"/>
      <c r="G9" s="8"/>
      <c r="H9" s="8"/>
      <c r="I9" s="8"/>
      <c r="J9" s="8"/>
      <c r="K9" s="8"/>
      <c r="L9" s="8"/>
      <c r="M9" s="8"/>
      <c r="N9" s="8"/>
      <c r="O9" s="8"/>
      <c r="P9" s="8"/>
    </row>
    <row r="10" spans="2:17" x14ac:dyDescent="0.2">
      <c r="B10" s="106" t="s">
        <v>285</v>
      </c>
      <c r="C10" s="8"/>
      <c r="D10" s="8"/>
      <c r="E10" s="8"/>
      <c r="F10" s="8"/>
      <c r="G10" s="8"/>
      <c r="H10" s="8"/>
      <c r="I10" s="8"/>
      <c r="J10" s="8"/>
      <c r="K10" s="8"/>
      <c r="L10" s="8"/>
      <c r="M10" s="8"/>
      <c r="N10" s="8"/>
      <c r="O10" s="8"/>
      <c r="P10" s="8"/>
    </row>
    <row r="11" spans="2:17" x14ac:dyDescent="0.2">
      <c r="B11" s="138"/>
      <c r="C11" s="8"/>
      <c r="D11" s="8"/>
      <c r="E11" s="8"/>
      <c r="F11" s="8"/>
      <c r="G11" s="8"/>
      <c r="H11" s="8"/>
      <c r="I11" s="8"/>
      <c r="J11" s="8"/>
      <c r="K11" s="8"/>
      <c r="L11" s="8"/>
      <c r="M11" s="8"/>
      <c r="N11" s="8"/>
      <c r="O11" s="8"/>
      <c r="P11" s="8"/>
    </row>
    <row r="12" spans="2:17" ht="15" x14ac:dyDescent="0.2">
      <c r="B12" s="75" t="str">
        <f>Compound_Name_Z</f>
        <v>Zineb</v>
      </c>
      <c r="C12" s="75" t="str">
        <f>Compound_Name_D</f>
        <v>DIDT</v>
      </c>
      <c r="D12" s="75" t="str">
        <f>Substances</f>
        <v>Zineb and DIDT</v>
      </c>
      <c r="E12" s="138"/>
      <c r="F12" s="138"/>
      <c r="G12" s="107"/>
      <c r="H12" s="107"/>
      <c r="I12" s="107"/>
      <c r="J12" s="107"/>
      <c r="K12" s="107"/>
      <c r="L12" s="107"/>
      <c r="M12" s="107"/>
      <c r="N12" s="107"/>
      <c r="O12" s="107"/>
      <c r="P12" s="107"/>
    </row>
    <row r="13" spans="2:17" ht="15" x14ac:dyDescent="0.2">
      <c r="B13" s="108" t="s">
        <v>318</v>
      </c>
      <c r="C13" s="108" t="s">
        <v>318</v>
      </c>
      <c r="D13" s="138"/>
      <c r="E13" s="138"/>
      <c r="F13" s="138"/>
      <c r="G13" s="9"/>
      <c r="H13" s="9"/>
      <c r="I13" s="9"/>
      <c r="J13" s="9"/>
      <c r="K13" s="9"/>
      <c r="L13" s="9"/>
      <c r="M13" s="9"/>
      <c r="N13" s="9"/>
      <c r="O13" s="9"/>
      <c r="P13" s="9"/>
    </row>
    <row r="14" spans="2:17" ht="15" x14ac:dyDescent="0.2">
      <c r="B14" s="138"/>
      <c r="C14" s="138"/>
      <c r="D14" s="138"/>
      <c r="E14" s="138"/>
      <c r="F14" s="138"/>
      <c r="G14" s="9"/>
      <c r="H14" s="9"/>
      <c r="I14" s="9"/>
      <c r="J14" s="9"/>
      <c r="K14" s="9"/>
      <c r="L14" s="9"/>
      <c r="M14" s="9"/>
      <c r="N14" s="9"/>
      <c r="O14" s="9"/>
      <c r="P14" s="9"/>
    </row>
    <row r="15" spans="2:17" ht="15" x14ac:dyDescent="0.2">
      <c r="B15" s="108" t="s">
        <v>286</v>
      </c>
      <c r="C15" s="108" t="s">
        <v>286</v>
      </c>
      <c r="D15" s="138"/>
      <c r="E15" s="138"/>
      <c r="F15" s="138"/>
      <c r="G15" s="9"/>
      <c r="H15" s="9"/>
      <c r="I15" s="9"/>
      <c r="J15" s="9"/>
      <c r="K15" s="9"/>
      <c r="L15" s="9"/>
      <c r="M15" s="9"/>
      <c r="N15" s="9"/>
      <c r="O15" s="9"/>
      <c r="P15" s="9"/>
    </row>
    <row r="16" spans="2:17" ht="15" x14ac:dyDescent="0.2">
      <c r="B16" s="138"/>
      <c r="C16" s="138"/>
      <c r="D16" s="138"/>
      <c r="E16" s="138"/>
      <c r="F16" s="138"/>
      <c r="G16" s="9"/>
      <c r="H16" s="9"/>
      <c r="I16" s="9"/>
      <c r="J16" s="9"/>
      <c r="K16" s="9"/>
      <c r="L16" s="9"/>
      <c r="M16" s="9"/>
      <c r="N16" s="9"/>
      <c r="O16" s="9"/>
      <c r="P16" s="9"/>
    </row>
    <row r="17" spans="2:16" ht="15" x14ac:dyDescent="0.2">
      <c r="B17" s="108" t="s">
        <v>287</v>
      </c>
      <c r="C17" s="108" t="s">
        <v>287</v>
      </c>
      <c r="D17" s="108" t="s">
        <v>317</v>
      </c>
      <c r="E17" s="138"/>
      <c r="F17" s="138"/>
      <c r="G17" s="107"/>
      <c r="H17" s="107"/>
      <c r="I17" s="107"/>
      <c r="J17" s="107"/>
      <c r="K17" s="107"/>
      <c r="L17" s="107"/>
      <c r="M17" s="107"/>
      <c r="N17" s="107"/>
      <c r="O17" s="107"/>
      <c r="P17" s="107"/>
    </row>
    <row r="18" spans="2:16" x14ac:dyDescent="0.2">
      <c r="B18" s="138"/>
      <c r="C18" s="138"/>
      <c r="D18" s="138"/>
      <c r="E18" s="138"/>
      <c r="F18" s="138"/>
    </row>
    <row r="19" spans="2:16" x14ac:dyDescent="0.2">
      <c r="B19" s="108" t="s">
        <v>319</v>
      </c>
      <c r="C19" s="108" t="s">
        <v>319</v>
      </c>
      <c r="D19" s="108" t="s">
        <v>324</v>
      </c>
      <c r="E19" s="138"/>
      <c r="F19" s="138"/>
    </row>
    <row r="20" spans="2:16" x14ac:dyDescent="0.2">
      <c r="B20" s="138"/>
      <c r="C20" s="138"/>
      <c r="D20" s="138"/>
      <c r="E20" s="138"/>
      <c r="F20" s="138"/>
    </row>
    <row r="21" spans="2:16" x14ac:dyDescent="0.2">
      <c r="B21" s="108" t="s">
        <v>321</v>
      </c>
      <c r="C21" s="108" t="s">
        <v>321</v>
      </c>
      <c r="D21" s="108" t="s">
        <v>325</v>
      </c>
      <c r="E21" s="138"/>
      <c r="F21" s="138"/>
    </row>
    <row r="22" spans="2:16" x14ac:dyDescent="0.2">
      <c r="B22" s="138"/>
      <c r="C22" s="138"/>
      <c r="D22" s="138"/>
      <c r="E22" s="138"/>
      <c r="F22" s="138"/>
    </row>
    <row r="23" spans="2:16" x14ac:dyDescent="0.2">
      <c r="B23" s="108" t="s">
        <v>320</v>
      </c>
      <c r="C23" s="108" t="s">
        <v>320</v>
      </c>
      <c r="D23" s="108" t="s">
        <v>326</v>
      </c>
      <c r="E23" s="138"/>
      <c r="F23" s="138"/>
    </row>
    <row r="24" spans="2:16" x14ac:dyDescent="0.2">
      <c r="B24" s="138"/>
      <c r="C24" s="138"/>
      <c r="D24" s="138"/>
      <c r="E24" s="138"/>
      <c r="F24" s="138"/>
    </row>
    <row r="25" spans="2:16" x14ac:dyDescent="0.2">
      <c r="B25" s="108" t="s">
        <v>322</v>
      </c>
      <c r="C25" s="108" t="s">
        <v>322</v>
      </c>
      <c r="D25" s="108" t="s">
        <v>327</v>
      </c>
      <c r="E25" s="138"/>
      <c r="F25" s="138"/>
    </row>
    <row r="26" spans="2:16" x14ac:dyDescent="0.2">
      <c r="B26" s="138"/>
      <c r="C26" s="138"/>
      <c r="D26" s="138"/>
      <c r="E26" s="138"/>
      <c r="F26" s="138"/>
    </row>
    <row r="27" spans="2:16" x14ac:dyDescent="0.2">
      <c r="B27" s="108" t="s">
        <v>323</v>
      </c>
      <c r="C27" s="108" t="s">
        <v>323</v>
      </c>
      <c r="D27" s="108" t="s">
        <v>328</v>
      </c>
      <c r="E27" s="138"/>
      <c r="F27" s="138"/>
    </row>
    <row r="28" spans="2:16" x14ac:dyDescent="0.2">
      <c r="B28" s="138"/>
      <c r="C28" s="138"/>
      <c r="D28" s="138"/>
      <c r="E28" s="138"/>
      <c r="F28" s="138"/>
    </row>
    <row r="29" spans="2:16" x14ac:dyDescent="0.2">
      <c r="B29" s="138"/>
      <c r="C29" s="138"/>
      <c r="D29" s="138"/>
      <c r="E29" s="138"/>
      <c r="F29" s="138"/>
    </row>
    <row r="30" spans="2:16" x14ac:dyDescent="0.2">
      <c r="B30" s="138"/>
      <c r="C30" s="138"/>
      <c r="D30" s="138"/>
      <c r="E30" s="138"/>
      <c r="F30" s="138"/>
    </row>
    <row r="31" spans="2:16" x14ac:dyDescent="0.2">
      <c r="B31" s="138"/>
      <c r="C31" s="138"/>
      <c r="D31" s="138"/>
      <c r="E31" s="138"/>
      <c r="F31" s="138"/>
    </row>
    <row r="32" spans="2:16" x14ac:dyDescent="0.2">
      <c r="B32" s="138"/>
      <c r="C32" s="138"/>
      <c r="D32" s="138"/>
      <c r="E32" s="138"/>
      <c r="F32" s="138"/>
    </row>
    <row r="33" spans="2:6" x14ac:dyDescent="0.2">
      <c r="B33" s="138"/>
      <c r="C33" s="138"/>
      <c r="D33" s="138"/>
      <c r="E33" s="138"/>
      <c r="F33" s="138"/>
    </row>
    <row r="34" spans="2:6" x14ac:dyDescent="0.2">
      <c r="B34" s="138"/>
      <c r="C34" s="138"/>
      <c r="D34" s="138"/>
      <c r="E34" s="138"/>
      <c r="F34" s="138"/>
    </row>
    <row r="35" spans="2:6" x14ac:dyDescent="0.2">
      <c r="B35" s="138"/>
      <c r="C35" s="138"/>
      <c r="D35" s="138"/>
      <c r="E35" s="138"/>
      <c r="F35" s="138"/>
    </row>
    <row r="36" spans="2:6" x14ac:dyDescent="0.2">
      <c r="B36" s="138"/>
      <c r="C36" s="138"/>
      <c r="D36" s="138"/>
      <c r="E36" s="138"/>
      <c r="F36" s="138"/>
    </row>
    <row r="37" spans="2:6" x14ac:dyDescent="0.2">
      <c r="B37" s="138"/>
    </row>
    <row r="38" spans="2:6" x14ac:dyDescent="0.2">
      <c r="B38" s="138"/>
    </row>
    <row r="39" spans="2:6" x14ac:dyDescent="0.2">
      <c r="B39" s="138"/>
    </row>
  </sheetData>
  <mergeCells count="3">
    <mergeCell ref="B2:D2"/>
    <mergeCell ref="B4:D4"/>
    <mergeCell ref="B6:D6"/>
  </mergeCells>
  <hyperlinks>
    <hyperlink ref="B8" location="' Introduction'!A1" display="' Introduction'!A1"/>
    <hyperlink ref="B10" location="Instructions!A1" display="Instructions!A1"/>
    <hyperlink ref="B15" location="User_Input_Z!A1" display="User_Input"/>
    <hyperlink ref="C15" location="User_Input_D!A1" display="User_Input"/>
    <hyperlink ref="B17" location="Output_Summary_Z!A1" display="Output_Summary"/>
    <hyperlink ref="C17" location="Output_Summary_D!A1" display="Output_Summary"/>
    <hyperlink ref="D17" location="Output_Summary_Combined!OUA1" display="Output_Summary_Combined"/>
    <hyperlink ref="B13" location="Zinc_Input_Parameters!A1" display="MAMPEC_Input_Paramers"/>
    <hyperlink ref="C13" location="DIDT_Input_Parameters!A1" display="MAMPEC_Input_Paramers"/>
    <hyperlink ref="B19" location="Output_Atlantic_1!A1" display="Output_Atlantic"/>
    <hyperlink ref="B23" location="Output_Baltic_Z!A1" display="Output_Baltic"/>
    <hyperlink ref="B21" location="Output_Med_Z!A1" display="Output_Med"/>
    <hyperlink ref="B25" location="Output_Baltic_Transition_Z!A1" display="Output_Baltic_Transition"/>
    <hyperlink ref="B27" location="Output_OECD_Marina_Z!A1" display="Output_OECD_Marina"/>
    <hyperlink ref="C19" location="Output_Atlantic_D!A1" display="Output_Atlantic"/>
    <hyperlink ref="C21" location="Output_Med_D!A1" display="Output_Med"/>
    <hyperlink ref="C23" location="Output_Baltic_D!A1" display="Output_Baltic"/>
    <hyperlink ref="C25" location="Output_Baltic_Transition_D!A1" display="Output_Baltic_Transition"/>
    <hyperlink ref="C27" location="Output_OECD_Marina_D!A1" display="Output_OECD_Marina"/>
    <hyperlink ref="D19" location="Output_Atlantic_Combined!A1" display="Output_Atlantic_Combined"/>
    <hyperlink ref="D21" location="Output_Med_Combined!A1" display="Output_Med_Combined"/>
    <hyperlink ref="D23" location="Output_Baltic_Combined!A1" display="Output_Baltic_Combined"/>
    <hyperlink ref="D25" location="Output_Baltic_Transn_Combin!A1" display="Output_Baltic_Transittion_Combined"/>
    <hyperlink ref="D27" location="Output_OECD_Marine_Combined!A1" display="Output_OECD_Marine_Combined"/>
  </hyperlinks>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N7"/>
  <sheetViews>
    <sheetView workbookViewId="0"/>
  </sheetViews>
  <sheetFormatPr defaultRowHeight="12.75" x14ac:dyDescent="0.2"/>
  <cols>
    <col min="1" max="4" width="9" style="133"/>
    <col min="5" max="5" width="29.5" style="133" bestFit="1" customWidth="1"/>
    <col min="6" max="9" width="14.375" style="133" bestFit="1" customWidth="1"/>
    <col min="10" max="16384" width="9" style="133"/>
  </cols>
  <sheetData>
    <row r="2" spans="2:14" ht="21" thickBot="1" x14ac:dyDescent="0.35">
      <c r="B2" s="159" t="s">
        <v>297</v>
      </c>
      <c r="C2" s="159"/>
      <c r="D2" s="159"/>
      <c r="E2" s="159"/>
      <c r="F2" s="159"/>
      <c r="G2" s="159"/>
      <c r="H2" s="159"/>
      <c r="I2" s="159"/>
      <c r="J2" s="159"/>
      <c r="K2" s="159"/>
      <c r="L2" s="159"/>
      <c r="M2" s="159"/>
      <c r="N2" s="159"/>
    </row>
    <row r="3" spans="2:14" ht="13.5" thickTop="1" x14ac:dyDescent="0.2"/>
    <row r="5" spans="2:14" ht="15" x14ac:dyDescent="0.2">
      <c r="B5" s="186" t="s">
        <v>308</v>
      </c>
      <c r="C5" s="186"/>
      <c r="D5" s="186"/>
      <c r="E5" s="186"/>
      <c r="F5" s="186"/>
      <c r="G5" s="186"/>
      <c r="H5" s="186"/>
      <c r="I5" s="186"/>
    </row>
    <row r="6" spans="2:14" ht="85.5" x14ac:dyDescent="0.2">
      <c r="B6" s="18" t="s">
        <v>10</v>
      </c>
      <c r="C6" s="187" t="s">
        <v>11</v>
      </c>
      <c r="D6" s="187"/>
      <c r="E6" s="18" t="s">
        <v>12</v>
      </c>
      <c r="F6" s="18" t="s">
        <v>313</v>
      </c>
      <c r="G6" s="18" t="s">
        <v>340</v>
      </c>
      <c r="H6" s="18" t="s">
        <v>314</v>
      </c>
      <c r="I6" s="18" t="s">
        <v>341</v>
      </c>
    </row>
    <row r="7" spans="2:14" ht="14.25" x14ac:dyDescent="0.2">
      <c r="B7" s="197" t="s">
        <v>294</v>
      </c>
      <c r="C7" s="197"/>
      <c r="D7" s="197"/>
      <c r="E7" s="137" t="str">
        <f>Substances</f>
        <v>Zineb and DIDT</v>
      </c>
      <c r="F7" s="67" t="e">
        <f>OECD_Marina_Calculations_Z!Q20+OECD_Marina_Calculations_D!Q20</f>
        <v>#DIV/0!</v>
      </c>
      <c r="G7" s="67" t="e">
        <f>OECD_Marina_Calculations_Z!R20+OECD_Marina_Calculations_D!R20</f>
        <v>#DIV/0!</v>
      </c>
      <c r="H7" s="67" t="e">
        <f>OECD_Marina_Calculations_Z!S20+OECD_Marina_Calculations_D!S20</f>
        <v>#DIV/0!</v>
      </c>
      <c r="I7" s="67" t="e">
        <f>OECD_Marina_Calculations_Z!T20+OECD_Marina_Calculations_D!T20</f>
        <v>#DIV/0!</v>
      </c>
    </row>
  </sheetData>
  <mergeCells count="4">
    <mergeCell ref="B7:D7"/>
    <mergeCell ref="B2:N2"/>
    <mergeCell ref="B5:I5"/>
    <mergeCell ref="C6:D6"/>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2:V74"/>
  <sheetViews>
    <sheetView zoomScale="85" zoomScaleNormal="85" workbookViewId="0"/>
  </sheetViews>
  <sheetFormatPr defaultRowHeight="12.75" x14ac:dyDescent="0.2"/>
  <cols>
    <col min="1" max="1" width="9" style="1"/>
    <col min="2" max="2" width="18" style="1" bestFit="1" customWidth="1"/>
    <col min="3" max="3" width="4" style="1" bestFit="1" customWidth="1"/>
    <col min="4" max="4" width="4.875" style="1" customWidth="1"/>
    <col min="5" max="5" width="28.625" style="1" customWidth="1"/>
    <col min="6" max="6" width="22.5" style="1" customWidth="1"/>
    <col min="7" max="7" width="24.875" style="1" customWidth="1"/>
    <col min="8" max="10" width="22.5" style="1" customWidth="1"/>
    <col min="11" max="11" width="26.875" style="1" bestFit="1" customWidth="1"/>
    <col min="12" max="12" width="19.625" style="1" bestFit="1" customWidth="1"/>
    <col min="13" max="13" width="26.875" style="1" bestFit="1" customWidth="1"/>
    <col min="14" max="14" width="22.25" style="1" bestFit="1" customWidth="1"/>
    <col min="15" max="18" width="9" style="1"/>
    <col min="19" max="19" width="14.5" style="1" bestFit="1" customWidth="1"/>
    <col min="20" max="20" width="18.375" style="1" bestFit="1" customWidth="1"/>
    <col min="21" max="22" width="14.5" style="1" bestFit="1" customWidth="1"/>
    <col min="23" max="16384" width="9" style="1"/>
  </cols>
  <sheetData>
    <row r="2" spans="2:22" ht="18" x14ac:dyDescent="0.25">
      <c r="B2" s="168" t="s">
        <v>302</v>
      </c>
      <c r="C2" s="168"/>
      <c r="D2" s="168"/>
      <c r="E2" s="168"/>
      <c r="F2" s="168"/>
      <c r="G2" s="168"/>
      <c r="H2" s="168"/>
      <c r="I2" s="168"/>
      <c r="J2" s="168"/>
      <c r="K2" s="168"/>
      <c r="L2" s="168"/>
      <c r="M2" s="168"/>
      <c r="N2" s="168"/>
      <c r="O2" s="168"/>
      <c r="P2" s="168"/>
      <c r="Q2" s="168"/>
      <c r="R2" s="168"/>
      <c r="S2" s="168"/>
      <c r="T2" s="168"/>
      <c r="U2" s="168"/>
      <c r="V2" s="168"/>
    </row>
    <row r="4" spans="2:22" ht="21" customHeight="1" thickBot="1" x14ac:dyDescent="0.35">
      <c r="B4" s="159" t="s">
        <v>297</v>
      </c>
      <c r="C4" s="159"/>
      <c r="D4" s="159"/>
      <c r="E4" s="159"/>
      <c r="F4" s="159"/>
      <c r="G4" s="159"/>
      <c r="H4" s="159"/>
      <c r="I4" s="159"/>
      <c r="J4" s="159"/>
      <c r="K4" s="159"/>
      <c r="L4" s="159"/>
      <c r="M4" s="159"/>
      <c r="N4" s="159"/>
      <c r="O4" s="159"/>
      <c r="P4" s="159"/>
      <c r="Q4" s="159"/>
      <c r="R4" s="159"/>
      <c r="S4" s="159"/>
      <c r="T4" s="159"/>
      <c r="U4" s="159"/>
      <c r="V4" s="159"/>
    </row>
    <row r="5" spans="2:22" ht="13.5" thickTop="1" x14ac:dyDescent="0.2"/>
    <row r="6" spans="2:22" ht="18" thickBot="1" x14ac:dyDescent="0.35">
      <c r="B6" s="200" t="s">
        <v>160</v>
      </c>
      <c r="C6" s="200"/>
      <c r="D6" s="200"/>
      <c r="E6" s="200"/>
      <c r="F6" s="200"/>
      <c r="G6" s="200"/>
      <c r="H6" s="200"/>
    </row>
    <row r="7" spans="2:22" ht="13.5" thickTop="1" x14ac:dyDescent="0.2"/>
    <row r="8" spans="2:22" ht="15" x14ac:dyDescent="0.2">
      <c r="B8" s="1" t="s">
        <v>236</v>
      </c>
      <c r="G8" s="66">
        <v>2.5</v>
      </c>
      <c r="H8" s="33" t="s">
        <v>155</v>
      </c>
    </row>
    <row r="9" spans="2:22" ht="15" x14ac:dyDescent="0.2">
      <c r="B9" s="1" t="s">
        <v>163</v>
      </c>
      <c r="G9" s="43" t="e">
        <f>IF(ISBLANK(Average_biocide_release_over_the_lifetime_of_the_paint_Measured_Z),Average_biocide_release_over_the_lifetime_of_the_paint_Calculated_Z,Average_biocide_release_over_the_lifetime_of_the_paint_Measured_Z)</f>
        <v>#DIV/0!</v>
      </c>
      <c r="H9" s="33" t="s">
        <v>155</v>
      </c>
    </row>
    <row r="10" spans="2:22" ht="15" x14ac:dyDescent="0.2">
      <c r="B10" s="1" t="s">
        <v>358</v>
      </c>
      <c r="G10" s="43" t="e">
        <f>(G9/G8)*(27.3/30.7)</f>
        <v>#DIV/0!</v>
      </c>
      <c r="H10" s="1" t="s">
        <v>2</v>
      </c>
    </row>
    <row r="11" spans="2:22" x14ac:dyDescent="0.2">
      <c r="G11" s="43"/>
    </row>
    <row r="12" spans="2:22" ht="18" thickBot="1" x14ac:dyDescent="0.35">
      <c r="B12" s="200" t="s">
        <v>235</v>
      </c>
      <c r="C12" s="200"/>
      <c r="D12" s="200"/>
      <c r="E12" s="200"/>
      <c r="F12" s="200"/>
      <c r="G12" s="200"/>
      <c r="H12" s="200"/>
    </row>
    <row r="13" spans="2:22" ht="13.5" thickTop="1" x14ac:dyDescent="0.2"/>
    <row r="14" spans="2:22" x14ac:dyDescent="0.2">
      <c r="B14" s="1" t="s">
        <v>254</v>
      </c>
      <c r="G14" s="73">
        <v>0.9</v>
      </c>
    </row>
    <row r="15" spans="2:22" x14ac:dyDescent="0.2">
      <c r="B15" s="1" t="s">
        <v>237</v>
      </c>
      <c r="G15" s="1">
        <f>Application_Factor_Z</f>
        <v>0</v>
      </c>
    </row>
    <row r="16" spans="2:22" x14ac:dyDescent="0.2">
      <c r="B16" s="1" t="s">
        <v>161</v>
      </c>
      <c r="G16" s="1">
        <f>G15/G14</f>
        <v>0</v>
      </c>
      <c r="H16" s="63"/>
    </row>
    <row r="18" spans="2:22" ht="15" x14ac:dyDescent="0.2">
      <c r="B18" s="186" t="s">
        <v>264</v>
      </c>
      <c r="C18" s="186"/>
      <c r="D18" s="186"/>
      <c r="E18" s="186"/>
      <c r="F18" s="186"/>
      <c r="G18" s="186"/>
      <c r="H18" s="186"/>
      <c r="I18" s="186"/>
      <c r="J18" s="186"/>
      <c r="K18" s="186"/>
      <c r="L18" s="186"/>
      <c r="M18" s="186"/>
      <c r="N18" s="186"/>
      <c r="O18" s="186"/>
      <c r="P18" s="186"/>
      <c r="Q18" s="186"/>
      <c r="R18" s="186"/>
      <c r="S18" s="186"/>
      <c r="T18" s="186"/>
      <c r="U18" s="186"/>
      <c r="V18" s="186"/>
    </row>
    <row r="19" spans="2:22" ht="128.25" x14ac:dyDescent="0.2">
      <c r="B19" s="16" t="s">
        <v>10</v>
      </c>
      <c r="C19" s="199" t="s">
        <v>11</v>
      </c>
      <c r="D19" s="199"/>
      <c r="E19" s="16" t="s">
        <v>12</v>
      </c>
      <c r="F19" s="16" t="s">
        <v>255</v>
      </c>
      <c r="G19" s="18" t="s">
        <v>256</v>
      </c>
      <c r="H19" s="18" t="s">
        <v>268</v>
      </c>
      <c r="I19" s="18" t="s">
        <v>257</v>
      </c>
      <c r="J19" s="18" t="s">
        <v>258</v>
      </c>
      <c r="K19" s="16" t="s">
        <v>244</v>
      </c>
      <c r="L19" s="16" t="s">
        <v>334</v>
      </c>
      <c r="M19" s="16" t="s">
        <v>335</v>
      </c>
      <c r="N19" s="16" t="s">
        <v>336</v>
      </c>
      <c r="O19" s="16" t="s">
        <v>245</v>
      </c>
      <c r="P19" s="16" t="s">
        <v>246</v>
      </c>
      <c r="Q19" s="16" t="s">
        <v>247</v>
      </c>
      <c r="R19" s="16" t="s">
        <v>248</v>
      </c>
      <c r="S19" s="16" t="s">
        <v>170</v>
      </c>
      <c r="T19" s="16" t="s">
        <v>337</v>
      </c>
      <c r="U19" s="16" t="s">
        <v>338</v>
      </c>
      <c r="V19" s="16" t="s">
        <v>339</v>
      </c>
    </row>
    <row r="20" spans="2:22" ht="14.25" x14ac:dyDescent="0.2">
      <c r="B20" s="15" t="s">
        <v>65</v>
      </c>
      <c r="C20" s="15" t="s">
        <v>13</v>
      </c>
      <c r="D20" s="15">
        <v>1</v>
      </c>
      <c r="E20" s="15" t="str">
        <f t="shared" ref="E20:E66" si="0">Compound_Name_Z</f>
        <v>Zineb</v>
      </c>
      <c r="F20" s="70">
        <v>1000</v>
      </c>
      <c r="G20" s="71">
        <v>2.4124829651554999E-4</v>
      </c>
      <c r="H20" s="71">
        <v>6.8928085329389398E-6</v>
      </c>
      <c r="I20" s="71">
        <v>1.17230132070447E-6</v>
      </c>
      <c r="J20" s="71">
        <v>3.3494323541160902E-8</v>
      </c>
      <c r="K20" s="67" t="e">
        <f t="shared" ref="K20:K66" si="1">((($F20/100)*G20)*Leaching_Conversion_Factor_Z*Application_Conversion_Factor_Z)+Background_SW_Atlantic_Z</f>
        <v>#DIV/0!</v>
      </c>
      <c r="L20" s="67" t="e">
        <f t="shared" ref="L20:L66" si="2">((($F20/100)*H20)*Leaching_Conversion_Factor_Z*Application_Conversion_Factor_Z)+Background_Sed_Atlantic_Z</f>
        <v>#DIV/0!</v>
      </c>
      <c r="M20" s="67" t="e">
        <f t="shared" ref="M20:M66" si="3">((($F20/100)*I20)*Leaching_Conversion_Factor_Z*Application_Conversion_Factor_Z)+Background_SW_Atlantic_Z</f>
        <v>#DIV/0!</v>
      </c>
      <c r="N20" s="67" t="e">
        <f t="shared" ref="N20:N66" si="4">((($F20/100)*J20)*Leaching_Conversion_Factor_Z*Application_Conversion_Factor_Z)+Background_Sed_Atlantic_Z</f>
        <v>#DIV/0!</v>
      </c>
      <c r="O20" s="201">
        <f>PNEC_Aquatic_Inside_Z</f>
        <v>2.1899999999999999E-2</v>
      </c>
      <c r="P20" s="201">
        <f>PNEC_Sediment_Inside_Z</f>
        <v>4.5500000000000002E-3</v>
      </c>
      <c r="Q20" s="201">
        <f>PNEC_Aquatic_Surrounding_Z</f>
        <v>2.1899999999999999E-2</v>
      </c>
      <c r="R20" s="201">
        <f>PNEC_Sediment_Surrounding_Z</f>
        <v>4.5500000000000002E-3</v>
      </c>
      <c r="S20" s="93" t="e">
        <f t="shared" ref="S20:S66" si="5">K20/PNEC_Aquatic_Inside_Z</f>
        <v>#DIV/0!</v>
      </c>
      <c r="T20" s="93" t="e">
        <f t="shared" ref="T20:T66" si="6">L20/PNEC_Sediment_Inside_Z</f>
        <v>#DIV/0!</v>
      </c>
      <c r="U20" s="93" t="e">
        <f t="shared" ref="U20:U66" si="7">M20/PNEC_Aquatic_Surrounding_Z</f>
        <v>#DIV/0!</v>
      </c>
      <c r="V20" s="93" t="e">
        <f t="shared" ref="V20:V66" si="8">N20/PNEC_Sediment_Surrounding_Z</f>
        <v>#DIV/0!</v>
      </c>
    </row>
    <row r="21" spans="2:22" ht="14.25" x14ac:dyDescent="0.2">
      <c r="B21" s="15" t="s">
        <v>66</v>
      </c>
      <c r="C21" s="15" t="s">
        <v>13</v>
      </c>
      <c r="D21" s="15">
        <v>2</v>
      </c>
      <c r="E21" s="56" t="str">
        <f t="shared" si="0"/>
        <v>Zineb</v>
      </c>
      <c r="F21" s="70">
        <v>500</v>
      </c>
      <c r="G21" s="71">
        <v>3.63835937459953E-4</v>
      </c>
      <c r="H21" s="71">
        <v>1.0395312528999101E-5</v>
      </c>
      <c r="I21" s="71">
        <v>2.5421780654901402E-6</v>
      </c>
      <c r="J21" s="71">
        <v>7.26336593498392E-8</v>
      </c>
      <c r="K21" s="67" t="e">
        <f t="shared" si="1"/>
        <v>#DIV/0!</v>
      </c>
      <c r="L21" s="67" t="e">
        <f t="shared" si="2"/>
        <v>#DIV/0!</v>
      </c>
      <c r="M21" s="67" t="e">
        <f t="shared" si="3"/>
        <v>#DIV/0!</v>
      </c>
      <c r="N21" s="67" t="e">
        <f t="shared" si="4"/>
        <v>#DIV/0!</v>
      </c>
      <c r="O21" s="201"/>
      <c r="P21" s="201"/>
      <c r="Q21" s="201"/>
      <c r="R21" s="201"/>
      <c r="S21" s="93" t="e">
        <f t="shared" si="5"/>
        <v>#DIV/0!</v>
      </c>
      <c r="T21" s="93" t="e">
        <f t="shared" si="6"/>
        <v>#DIV/0!</v>
      </c>
      <c r="U21" s="93" t="e">
        <f t="shared" si="7"/>
        <v>#DIV/0!</v>
      </c>
      <c r="V21" s="93" t="e">
        <f t="shared" si="8"/>
        <v>#DIV/0!</v>
      </c>
    </row>
    <row r="22" spans="2:22" ht="14.25" x14ac:dyDescent="0.2">
      <c r="B22" s="15" t="s">
        <v>67</v>
      </c>
      <c r="C22" s="15" t="s">
        <v>13</v>
      </c>
      <c r="D22" s="15">
        <v>3</v>
      </c>
      <c r="E22" s="56" t="str">
        <f t="shared" si="0"/>
        <v>Zineb</v>
      </c>
      <c r="F22" s="70">
        <v>180</v>
      </c>
      <c r="G22" s="71">
        <v>5.3912592236883897E-4</v>
      </c>
      <c r="H22" s="71">
        <v>1.5403597908516498E-5</v>
      </c>
      <c r="I22" s="71">
        <v>5.3876422953665896E-6</v>
      </c>
      <c r="J22" s="71">
        <v>1.5393263772169101E-7</v>
      </c>
      <c r="K22" s="67" t="e">
        <f t="shared" si="1"/>
        <v>#DIV/0!</v>
      </c>
      <c r="L22" s="67" t="e">
        <f t="shared" si="2"/>
        <v>#DIV/0!</v>
      </c>
      <c r="M22" s="67" t="e">
        <f t="shared" si="3"/>
        <v>#DIV/0!</v>
      </c>
      <c r="N22" s="67" t="e">
        <f t="shared" si="4"/>
        <v>#DIV/0!</v>
      </c>
      <c r="O22" s="201"/>
      <c r="P22" s="201"/>
      <c r="Q22" s="201"/>
      <c r="R22" s="201"/>
      <c r="S22" s="93" t="e">
        <f t="shared" si="5"/>
        <v>#DIV/0!</v>
      </c>
      <c r="T22" s="93" t="e">
        <f t="shared" si="6"/>
        <v>#DIV/0!</v>
      </c>
      <c r="U22" s="93" t="e">
        <f t="shared" si="7"/>
        <v>#DIV/0!</v>
      </c>
      <c r="V22" s="93" t="e">
        <f t="shared" si="8"/>
        <v>#DIV/0!</v>
      </c>
    </row>
    <row r="23" spans="2:22" ht="14.25" x14ac:dyDescent="0.2">
      <c r="B23" s="15" t="s">
        <v>68</v>
      </c>
      <c r="C23" s="15" t="s">
        <v>14</v>
      </c>
      <c r="D23" s="15">
        <v>1</v>
      </c>
      <c r="E23" s="56" t="str">
        <f t="shared" si="0"/>
        <v>Zineb</v>
      </c>
      <c r="F23" s="70">
        <v>650</v>
      </c>
      <c r="G23" s="71">
        <v>6.4920471690129496E-4</v>
      </c>
      <c r="H23" s="71">
        <v>1.85487063299661E-5</v>
      </c>
      <c r="I23" s="71">
        <v>4.9958025698750096E-6</v>
      </c>
      <c r="J23" s="71">
        <v>1.4273721661039E-7</v>
      </c>
      <c r="K23" s="67" t="e">
        <f t="shared" si="1"/>
        <v>#DIV/0!</v>
      </c>
      <c r="L23" s="67" t="e">
        <f t="shared" si="2"/>
        <v>#DIV/0!</v>
      </c>
      <c r="M23" s="67" t="e">
        <f t="shared" si="3"/>
        <v>#DIV/0!</v>
      </c>
      <c r="N23" s="67" t="e">
        <f t="shared" si="4"/>
        <v>#DIV/0!</v>
      </c>
      <c r="O23" s="201"/>
      <c r="P23" s="201"/>
      <c r="Q23" s="201"/>
      <c r="R23" s="201"/>
      <c r="S23" s="93" t="e">
        <f t="shared" si="5"/>
        <v>#DIV/0!</v>
      </c>
      <c r="T23" s="93" t="e">
        <f t="shared" si="6"/>
        <v>#DIV/0!</v>
      </c>
      <c r="U23" s="93" t="e">
        <f t="shared" si="7"/>
        <v>#DIV/0!</v>
      </c>
      <c r="V23" s="93" t="e">
        <f t="shared" si="8"/>
        <v>#DIV/0!</v>
      </c>
    </row>
    <row r="24" spans="2:22" ht="14.25" x14ac:dyDescent="0.2">
      <c r="B24" s="15" t="s">
        <v>69</v>
      </c>
      <c r="C24" s="15" t="s">
        <v>14</v>
      </c>
      <c r="D24" s="15">
        <v>10</v>
      </c>
      <c r="E24" s="56" t="str">
        <f t="shared" si="0"/>
        <v>Zineb</v>
      </c>
      <c r="F24" s="70">
        <v>240</v>
      </c>
      <c r="G24" s="71">
        <v>2.22033760583145E-4</v>
      </c>
      <c r="H24" s="71">
        <v>6.3438217648581502E-6</v>
      </c>
      <c r="I24" s="71">
        <v>4.5752498444323398E-6</v>
      </c>
      <c r="J24" s="71">
        <v>1.30721425214883E-7</v>
      </c>
      <c r="K24" s="67" t="e">
        <f t="shared" si="1"/>
        <v>#DIV/0!</v>
      </c>
      <c r="L24" s="67" t="e">
        <f t="shared" si="2"/>
        <v>#DIV/0!</v>
      </c>
      <c r="M24" s="67" t="e">
        <f t="shared" si="3"/>
        <v>#DIV/0!</v>
      </c>
      <c r="N24" s="67" t="e">
        <f t="shared" si="4"/>
        <v>#DIV/0!</v>
      </c>
      <c r="O24" s="201"/>
      <c r="P24" s="201"/>
      <c r="Q24" s="201"/>
      <c r="R24" s="201"/>
      <c r="S24" s="93" t="e">
        <f t="shared" si="5"/>
        <v>#DIV/0!</v>
      </c>
      <c r="T24" s="93" t="e">
        <f t="shared" si="6"/>
        <v>#DIV/0!</v>
      </c>
      <c r="U24" s="93" t="e">
        <f t="shared" si="7"/>
        <v>#DIV/0!</v>
      </c>
      <c r="V24" s="93" t="e">
        <f t="shared" si="8"/>
        <v>#DIV/0!</v>
      </c>
    </row>
    <row r="25" spans="2:22" ht="14.25" x14ac:dyDescent="0.2">
      <c r="B25" s="15" t="s">
        <v>70</v>
      </c>
      <c r="C25" s="15" t="s">
        <v>14</v>
      </c>
      <c r="D25" s="15">
        <v>3</v>
      </c>
      <c r="E25" s="56" t="str">
        <f t="shared" si="0"/>
        <v>Zineb</v>
      </c>
      <c r="F25" s="70">
        <v>620</v>
      </c>
      <c r="G25" s="71">
        <v>7.7030270709656202E-4</v>
      </c>
      <c r="H25" s="71">
        <v>2.20086488843663E-5</v>
      </c>
      <c r="I25" s="71">
        <v>6.4966536786308404E-6</v>
      </c>
      <c r="J25" s="71">
        <v>1.85618677991819E-7</v>
      </c>
      <c r="K25" s="67" t="e">
        <f t="shared" si="1"/>
        <v>#DIV/0!</v>
      </c>
      <c r="L25" s="67" t="e">
        <f t="shared" si="2"/>
        <v>#DIV/0!</v>
      </c>
      <c r="M25" s="67" t="e">
        <f t="shared" si="3"/>
        <v>#DIV/0!</v>
      </c>
      <c r="N25" s="67" t="e">
        <f t="shared" si="4"/>
        <v>#DIV/0!</v>
      </c>
      <c r="O25" s="201"/>
      <c r="P25" s="201"/>
      <c r="Q25" s="201"/>
      <c r="R25" s="201"/>
      <c r="S25" s="93" t="e">
        <f t="shared" si="5"/>
        <v>#DIV/0!</v>
      </c>
      <c r="T25" s="93" t="e">
        <f t="shared" si="6"/>
        <v>#DIV/0!</v>
      </c>
      <c r="U25" s="93" t="e">
        <f t="shared" si="7"/>
        <v>#DIV/0!</v>
      </c>
      <c r="V25" s="93" t="e">
        <f t="shared" si="8"/>
        <v>#DIV/0!</v>
      </c>
    </row>
    <row r="26" spans="2:22" ht="14.25" x14ac:dyDescent="0.2">
      <c r="B26" s="15" t="s">
        <v>71</v>
      </c>
      <c r="C26" s="15" t="s">
        <v>14</v>
      </c>
      <c r="D26" s="15">
        <v>4</v>
      </c>
      <c r="E26" s="56" t="str">
        <f t="shared" si="0"/>
        <v>Zineb</v>
      </c>
      <c r="F26" s="70">
        <v>1000</v>
      </c>
      <c r="G26" s="71">
        <v>4.8587150784442198E-4</v>
      </c>
      <c r="H26" s="71">
        <v>1.38820431311615E-5</v>
      </c>
      <c r="I26" s="71">
        <v>6.67562252163473E-6</v>
      </c>
      <c r="J26" s="71">
        <v>1.90732073611759E-7</v>
      </c>
      <c r="K26" s="67" t="e">
        <f t="shared" si="1"/>
        <v>#DIV/0!</v>
      </c>
      <c r="L26" s="67" t="e">
        <f t="shared" si="2"/>
        <v>#DIV/0!</v>
      </c>
      <c r="M26" s="67" t="e">
        <f t="shared" si="3"/>
        <v>#DIV/0!</v>
      </c>
      <c r="N26" s="67" t="e">
        <f t="shared" si="4"/>
        <v>#DIV/0!</v>
      </c>
      <c r="O26" s="201"/>
      <c r="P26" s="201"/>
      <c r="Q26" s="201"/>
      <c r="R26" s="201"/>
      <c r="S26" s="93" t="e">
        <f t="shared" si="5"/>
        <v>#DIV/0!</v>
      </c>
      <c r="T26" s="93" t="e">
        <f t="shared" si="6"/>
        <v>#DIV/0!</v>
      </c>
      <c r="U26" s="93" t="e">
        <f t="shared" si="7"/>
        <v>#DIV/0!</v>
      </c>
      <c r="V26" s="93" t="e">
        <f t="shared" si="8"/>
        <v>#DIV/0!</v>
      </c>
    </row>
    <row r="27" spans="2:22" ht="14.25" x14ac:dyDescent="0.2">
      <c r="B27" s="15" t="s">
        <v>72</v>
      </c>
      <c r="C27" s="15" t="s">
        <v>14</v>
      </c>
      <c r="D27" s="15">
        <v>5</v>
      </c>
      <c r="E27" s="56" t="str">
        <f t="shared" si="0"/>
        <v>Zineb</v>
      </c>
      <c r="F27" s="70">
        <v>462</v>
      </c>
      <c r="G27" s="71">
        <v>8.9031543349847196E-4</v>
      </c>
      <c r="H27" s="71">
        <v>2.54375838994747E-5</v>
      </c>
      <c r="I27" s="71">
        <v>7.6623597065772401E-6</v>
      </c>
      <c r="J27" s="71">
        <v>2.1892456411977E-7</v>
      </c>
      <c r="K27" s="67" t="e">
        <f t="shared" si="1"/>
        <v>#DIV/0!</v>
      </c>
      <c r="L27" s="67" t="e">
        <f t="shared" si="2"/>
        <v>#DIV/0!</v>
      </c>
      <c r="M27" s="67" t="e">
        <f t="shared" si="3"/>
        <v>#DIV/0!</v>
      </c>
      <c r="N27" s="67" t="e">
        <f t="shared" si="4"/>
        <v>#DIV/0!</v>
      </c>
      <c r="O27" s="201"/>
      <c r="P27" s="201"/>
      <c r="Q27" s="201"/>
      <c r="R27" s="201"/>
      <c r="S27" s="93" t="e">
        <f t="shared" si="5"/>
        <v>#DIV/0!</v>
      </c>
      <c r="T27" s="93" t="e">
        <f t="shared" si="6"/>
        <v>#DIV/0!</v>
      </c>
      <c r="U27" s="93" t="e">
        <f t="shared" si="7"/>
        <v>#DIV/0!</v>
      </c>
      <c r="V27" s="93" t="e">
        <f t="shared" si="8"/>
        <v>#DIV/0!</v>
      </c>
    </row>
    <row r="28" spans="2:22" ht="14.25" x14ac:dyDescent="0.2">
      <c r="B28" s="15" t="s">
        <v>73</v>
      </c>
      <c r="C28" s="15" t="s">
        <v>14</v>
      </c>
      <c r="D28" s="15">
        <v>7</v>
      </c>
      <c r="E28" s="56" t="str">
        <f t="shared" si="0"/>
        <v>Zineb</v>
      </c>
      <c r="F28" s="70">
        <v>250</v>
      </c>
      <c r="G28" s="71">
        <v>1.18939515959937E-3</v>
      </c>
      <c r="H28" s="71">
        <v>3.3982719178311502E-5</v>
      </c>
      <c r="I28" s="71">
        <v>9.3605200726517702E-6</v>
      </c>
      <c r="J28" s="71">
        <v>2.6744343249009599E-7</v>
      </c>
      <c r="K28" s="67" t="e">
        <f t="shared" si="1"/>
        <v>#DIV/0!</v>
      </c>
      <c r="L28" s="67" t="e">
        <f t="shared" si="2"/>
        <v>#DIV/0!</v>
      </c>
      <c r="M28" s="67" t="e">
        <f t="shared" si="3"/>
        <v>#DIV/0!</v>
      </c>
      <c r="N28" s="67" t="e">
        <f t="shared" si="4"/>
        <v>#DIV/0!</v>
      </c>
      <c r="O28" s="201"/>
      <c r="P28" s="201"/>
      <c r="Q28" s="201"/>
      <c r="R28" s="201"/>
      <c r="S28" s="93" t="e">
        <f t="shared" si="5"/>
        <v>#DIV/0!</v>
      </c>
      <c r="T28" s="93" t="e">
        <f t="shared" si="6"/>
        <v>#DIV/0!</v>
      </c>
      <c r="U28" s="93" t="e">
        <f t="shared" si="7"/>
        <v>#DIV/0!</v>
      </c>
      <c r="V28" s="93" t="e">
        <f t="shared" si="8"/>
        <v>#DIV/0!</v>
      </c>
    </row>
    <row r="29" spans="2:22" ht="14.25" x14ac:dyDescent="0.2">
      <c r="B29" s="15" t="s">
        <v>21</v>
      </c>
      <c r="C29" s="15" t="s">
        <v>14</v>
      </c>
      <c r="D29" s="15">
        <v>8</v>
      </c>
      <c r="E29" s="56" t="str">
        <f t="shared" si="0"/>
        <v>Zineb</v>
      </c>
      <c r="F29" s="70">
        <v>150</v>
      </c>
      <c r="G29" s="71">
        <v>8.7853255681693599E-4</v>
      </c>
      <c r="H29" s="71">
        <v>2.5100930270127702E-5</v>
      </c>
      <c r="I29" s="71">
        <v>8.2189743131691795E-6</v>
      </c>
      <c r="J29" s="71">
        <v>2.34827839937017E-7</v>
      </c>
      <c r="K29" s="67" t="e">
        <f t="shared" si="1"/>
        <v>#DIV/0!</v>
      </c>
      <c r="L29" s="67" t="e">
        <f t="shared" si="2"/>
        <v>#DIV/0!</v>
      </c>
      <c r="M29" s="67" t="e">
        <f t="shared" si="3"/>
        <v>#DIV/0!</v>
      </c>
      <c r="N29" s="67" t="e">
        <f t="shared" si="4"/>
        <v>#DIV/0!</v>
      </c>
      <c r="O29" s="201"/>
      <c r="P29" s="201"/>
      <c r="Q29" s="201"/>
      <c r="R29" s="201"/>
      <c r="S29" s="93" t="e">
        <f t="shared" si="5"/>
        <v>#DIV/0!</v>
      </c>
      <c r="T29" s="93" t="e">
        <f t="shared" si="6"/>
        <v>#DIV/0!</v>
      </c>
      <c r="U29" s="93" t="e">
        <f t="shared" si="7"/>
        <v>#DIV/0!</v>
      </c>
      <c r="V29" s="93" t="e">
        <f t="shared" si="8"/>
        <v>#DIV/0!</v>
      </c>
    </row>
    <row r="30" spans="2:22" ht="14.25" x14ac:dyDescent="0.2">
      <c r="B30" s="15" t="s">
        <v>22</v>
      </c>
      <c r="C30" s="15" t="s">
        <v>14</v>
      </c>
      <c r="D30" s="15">
        <v>9</v>
      </c>
      <c r="E30" s="56" t="str">
        <f t="shared" si="0"/>
        <v>Zineb</v>
      </c>
      <c r="F30" s="70">
        <v>163</v>
      </c>
      <c r="G30" s="71">
        <v>5.2036537160165602E-3</v>
      </c>
      <c r="H30" s="71">
        <v>1.48675821983488E-4</v>
      </c>
      <c r="I30" s="71">
        <v>2.7128933297521899E-5</v>
      </c>
      <c r="J30" s="71">
        <v>7.7511238468938596E-7</v>
      </c>
      <c r="K30" s="67" t="e">
        <f t="shared" si="1"/>
        <v>#DIV/0!</v>
      </c>
      <c r="L30" s="67" t="e">
        <f t="shared" si="2"/>
        <v>#DIV/0!</v>
      </c>
      <c r="M30" s="67" t="e">
        <f t="shared" si="3"/>
        <v>#DIV/0!</v>
      </c>
      <c r="N30" s="67" t="e">
        <f t="shared" si="4"/>
        <v>#DIV/0!</v>
      </c>
      <c r="O30" s="201"/>
      <c r="P30" s="201"/>
      <c r="Q30" s="201"/>
      <c r="R30" s="201"/>
      <c r="S30" s="93" t="e">
        <f t="shared" si="5"/>
        <v>#DIV/0!</v>
      </c>
      <c r="T30" s="93" t="e">
        <f t="shared" si="6"/>
        <v>#DIV/0!</v>
      </c>
      <c r="U30" s="93" t="e">
        <f t="shared" si="7"/>
        <v>#DIV/0!</v>
      </c>
      <c r="V30" s="93" t="e">
        <f t="shared" si="8"/>
        <v>#DIV/0!</v>
      </c>
    </row>
    <row r="31" spans="2:22" ht="14.25" x14ac:dyDescent="0.2">
      <c r="B31" s="15" t="s">
        <v>23</v>
      </c>
      <c r="C31" s="15" t="s">
        <v>15</v>
      </c>
      <c r="D31" s="15">
        <v>1</v>
      </c>
      <c r="E31" s="56" t="str">
        <f t="shared" si="0"/>
        <v>Zineb</v>
      </c>
      <c r="F31" s="70">
        <v>250</v>
      </c>
      <c r="G31" s="71">
        <v>1.13403509487398E-3</v>
      </c>
      <c r="H31" s="71">
        <v>3.2401003118138801E-5</v>
      </c>
      <c r="I31" s="71">
        <v>1.11959650189412E-5</v>
      </c>
      <c r="J31" s="71">
        <v>3.1988471671990102E-7</v>
      </c>
      <c r="K31" s="67" t="e">
        <f t="shared" si="1"/>
        <v>#DIV/0!</v>
      </c>
      <c r="L31" s="67" t="e">
        <f t="shared" si="2"/>
        <v>#DIV/0!</v>
      </c>
      <c r="M31" s="67" t="e">
        <f t="shared" si="3"/>
        <v>#DIV/0!</v>
      </c>
      <c r="N31" s="67" t="e">
        <f t="shared" si="4"/>
        <v>#DIV/0!</v>
      </c>
      <c r="O31" s="201"/>
      <c r="P31" s="201"/>
      <c r="Q31" s="201"/>
      <c r="R31" s="201"/>
      <c r="S31" s="93" t="e">
        <f t="shared" si="5"/>
        <v>#DIV/0!</v>
      </c>
      <c r="T31" s="93" t="e">
        <f t="shared" si="6"/>
        <v>#DIV/0!</v>
      </c>
      <c r="U31" s="93" t="e">
        <f t="shared" si="7"/>
        <v>#DIV/0!</v>
      </c>
      <c r="V31" s="93" t="e">
        <f t="shared" si="8"/>
        <v>#DIV/0!</v>
      </c>
    </row>
    <row r="32" spans="2:22" ht="14.25" x14ac:dyDescent="0.2">
      <c r="B32" s="15" t="s">
        <v>24</v>
      </c>
      <c r="C32" s="15" t="s">
        <v>15</v>
      </c>
      <c r="D32" s="15">
        <v>2</v>
      </c>
      <c r="E32" s="56" t="str">
        <f t="shared" si="0"/>
        <v>Zineb</v>
      </c>
      <c r="F32" s="70">
        <v>250</v>
      </c>
      <c r="G32" s="71">
        <v>2.72071623243392E-3</v>
      </c>
      <c r="H32" s="71">
        <v>7.7734749902447198E-5</v>
      </c>
      <c r="I32" s="71">
        <v>3.0685659663969203E-5</v>
      </c>
      <c r="J32" s="71">
        <v>8.7673314376381605E-7</v>
      </c>
      <c r="K32" s="67" t="e">
        <f t="shared" si="1"/>
        <v>#DIV/0!</v>
      </c>
      <c r="L32" s="67" t="e">
        <f t="shared" si="2"/>
        <v>#DIV/0!</v>
      </c>
      <c r="M32" s="67" t="e">
        <f t="shared" si="3"/>
        <v>#DIV/0!</v>
      </c>
      <c r="N32" s="67" t="e">
        <f t="shared" si="4"/>
        <v>#DIV/0!</v>
      </c>
      <c r="O32" s="201"/>
      <c r="P32" s="201"/>
      <c r="Q32" s="201"/>
      <c r="R32" s="201"/>
      <c r="S32" s="93" t="e">
        <f t="shared" si="5"/>
        <v>#DIV/0!</v>
      </c>
      <c r="T32" s="93" t="e">
        <f t="shared" si="6"/>
        <v>#DIV/0!</v>
      </c>
      <c r="U32" s="93" t="e">
        <f t="shared" si="7"/>
        <v>#DIV/0!</v>
      </c>
      <c r="V32" s="93" t="e">
        <f t="shared" si="8"/>
        <v>#DIV/0!</v>
      </c>
    </row>
    <row r="33" spans="2:22" ht="14.25" x14ac:dyDescent="0.2">
      <c r="B33" s="15" t="s">
        <v>25</v>
      </c>
      <c r="C33" s="15" t="s">
        <v>16</v>
      </c>
      <c r="D33" s="15">
        <v>3</v>
      </c>
      <c r="E33" s="56" t="str">
        <f t="shared" si="0"/>
        <v>Zineb</v>
      </c>
      <c r="F33" s="70">
        <v>120</v>
      </c>
      <c r="G33" s="71">
        <v>3.2013234426267398E-3</v>
      </c>
      <c r="H33" s="71">
        <v>9.1466384419618406E-5</v>
      </c>
      <c r="I33" s="71">
        <v>1.1319714198364401E-4</v>
      </c>
      <c r="J33" s="71">
        <v>3.23420408126387E-6</v>
      </c>
      <c r="K33" s="67" t="e">
        <f t="shared" si="1"/>
        <v>#DIV/0!</v>
      </c>
      <c r="L33" s="67" t="e">
        <f t="shared" si="2"/>
        <v>#DIV/0!</v>
      </c>
      <c r="M33" s="67" t="e">
        <f t="shared" si="3"/>
        <v>#DIV/0!</v>
      </c>
      <c r="N33" s="67" t="e">
        <f t="shared" si="4"/>
        <v>#DIV/0!</v>
      </c>
      <c r="O33" s="201"/>
      <c r="P33" s="201"/>
      <c r="Q33" s="201"/>
      <c r="R33" s="201"/>
      <c r="S33" s="93" t="e">
        <f t="shared" si="5"/>
        <v>#DIV/0!</v>
      </c>
      <c r="T33" s="93" t="e">
        <f t="shared" si="6"/>
        <v>#DIV/0!</v>
      </c>
      <c r="U33" s="93" t="e">
        <f t="shared" si="7"/>
        <v>#DIV/0!</v>
      </c>
      <c r="V33" s="93" t="e">
        <f t="shared" si="8"/>
        <v>#DIV/0!</v>
      </c>
    </row>
    <row r="34" spans="2:22" ht="14.25" x14ac:dyDescent="0.2">
      <c r="B34" s="15" t="s">
        <v>26</v>
      </c>
      <c r="C34" s="15" t="s">
        <v>16</v>
      </c>
      <c r="D34" s="15">
        <v>1</v>
      </c>
      <c r="E34" s="56" t="str">
        <f t="shared" si="0"/>
        <v>Zineb</v>
      </c>
      <c r="F34" s="70">
        <v>800</v>
      </c>
      <c r="G34" s="71">
        <v>4.7981716139474902E-4</v>
      </c>
      <c r="H34" s="71">
        <v>1.37090618500224E-5</v>
      </c>
      <c r="I34" s="71">
        <v>5.81042989016992E-6</v>
      </c>
      <c r="J34" s="71">
        <v>1.66012283332733E-7</v>
      </c>
      <c r="K34" s="67" t="e">
        <f t="shared" si="1"/>
        <v>#DIV/0!</v>
      </c>
      <c r="L34" s="67" t="e">
        <f t="shared" si="2"/>
        <v>#DIV/0!</v>
      </c>
      <c r="M34" s="67" t="e">
        <f t="shared" si="3"/>
        <v>#DIV/0!</v>
      </c>
      <c r="N34" s="67" t="e">
        <f t="shared" si="4"/>
        <v>#DIV/0!</v>
      </c>
      <c r="O34" s="201"/>
      <c r="P34" s="201"/>
      <c r="Q34" s="201"/>
      <c r="R34" s="201"/>
      <c r="S34" s="93" t="e">
        <f t="shared" si="5"/>
        <v>#DIV/0!</v>
      </c>
      <c r="T34" s="93" t="e">
        <f t="shared" si="6"/>
        <v>#DIV/0!</v>
      </c>
      <c r="U34" s="93" t="e">
        <f t="shared" si="7"/>
        <v>#DIV/0!</v>
      </c>
      <c r="V34" s="93" t="e">
        <f t="shared" si="8"/>
        <v>#DIV/0!</v>
      </c>
    </row>
    <row r="35" spans="2:22" ht="14.25" x14ac:dyDescent="0.2">
      <c r="B35" s="15" t="s">
        <v>27</v>
      </c>
      <c r="C35" s="15" t="s">
        <v>16</v>
      </c>
      <c r="D35" s="15">
        <v>2</v>
      </c>
      <c r="E35" s="56" t="str">
        <f t="shared" si="0"/>
        <v>Zineb</v>
      </c>
      <c r="F35" s="70">
        <v>350</v>
      </c>
      <c r="G35" s="71">
        <v>1.86554338491987E-3</v>
      </c>
      <c r="H35" s="71">
        <v>5.3301239768188699E-5</v>
      </c>
      <c r="I35" s="71">
        <v>2.47923435849949E-5</v>
      </c>
      <c r="J35" s="71">
        <v>7.0835267867449502E-7</v>
      </c>
      <c r="K35" s="67" t="e">
        <f t="shared" si="1"/>
        <v>#DIV/0!</v>
      </c>
      <c r="L35" s="67" t="e">
        <f t="shared" si="2"/>
        <v>#DIV/0!</v>
      </c>
      <c r="M35" s="67" t="e">
        <f t="shared" si="3"/>
        <v>#DIV/0!</v>
      </c>
      <c r="N35" s="67" t="e">
        <f t="shared" si="4"/>
        <v>#DIV/0!</v>
      </c>
      <c r="O35" s="201"/>
      <c r="P35" s="201"/>
      <c r="Q35" s="201"/>
      <c r="R35" s="201"/>
      <c r="S35" s="93" t="e">
        <f t="shared" si="5"/>
        <v>#DIV/0!</v>
      </c>
      <c r="T35" s="93" t="e">
        <f t="shared" si="6"/>
        <v>#DIV/0!</v>
      </c>
      <c r="U35" s="93" t="e">
        <f t="shared" si="7"/>
        <v>#DIV/0!</v>
      </c>
      <c r="V35" s="93" t="e">
        <f t="shared" si="8"/>
        <v>#DIV/0!</v>
      </c>
    </row>
    <row r="36" spans="2:22" ht="14.25" x14ac:dyDescent="0.2">
      <c r="B36" s="15" t="s">
        <v>28</v>
      </c>
      <c r="C36" s="15" t="s">
        <v>16</v>
      </c>
      <c r="D36" s="15">
        <v>4</v>
      </c>
      <c r="E36" s="56" t="str">
        <f t="shared" si="0"/>
        <v>Zineb</v>
      </c>
      <c r="F36" s="70">
        <v>370</v>
      </c>
      <c r="G36" s="71">
        <v>6.3741750735789504E-3</v>
      </c>
      <c r="H36" s="71">
        <v>1.8211928778327999E-4</v>
      </c>
      <c r="I36" s="71">
        <v>7.5385077150444301E-5</v>
      </c>
      <c r="J36" s="71">
        <v>2.15385936757308E-6</v>
      </c>
      <c r="K36" s="67" t="e">
        <f t="shared" si="1"/>
        <v>#DIV/0!</v>
      </c>
      <c r="L36" s="67" t="e">
        <f t="shared" si="2"/>
        <v>#DIV/0!</v>
      </c>
      <c r="M36" s="67" t="e">
        <f t="shared" si="3"/>
        <v>#DIV/0!</v>
      </c>
      <c r="N36" s="67" t="e">
        <f t="shared" si="4"/>
        <v>#DIV/0!</v>
      </c>
      <c r="O36" s="201"/>
      <c r="P36" s="201"/>
      <c r="Q36" s="201"/>
      <c r="R36" s="201"/>
      <c r="S36" s="93" t="e">
        <f t="shared" si="5"/>
        <v>#DIV/0!</v>
      </c>
      <c r="T36" s="93" t="e">
        <f t="shared" si="6"/>
        <v>#DIV/0!</v>
      </c>
      <c r="U36" s="93" t="e">
        <f t="shared" si="7"/>
        <v>#DIV/0!</v>
      </c>
      <c r="V36" s="93" t="e">
        <f t="shared" si="8"/>
        <v>#DIV/0!</v>
      </c>
    </row>
    <row r="37" spans="2:22" ht="14.25" x14ac:dyDescent="0.2">
      <c r="B37" s="15" t="s">
        <v>29</v>
      </c>
      <c r="C37" s="15" t="s">
        <v>16</v>
      </c>
      <c r="D37" s="15">
        <v>5</v>
      </c>
      <c r="E37" s="56" t="str">
        <f t="shared" si="0"/>
        <v>Zineb</v>
      </c>
      <c r="F37" s="70">
        <v>100</v>
      </c>
      <c r="G37" s="71">
        <v>2.2540448689833299E-2</v>
      </c>
      <c r="H37" s="71">
        <v>6.4401282317703599E-4</v>
      </c>
      <c r="I37" s="71">
        <v>1.0773001035167699E-4</v>
      </c>
      <c r="J37" s="71">
        <v>3.0780003099597999E-6</v>
      </c>
      <c r="K37" s="67" t="e">
        <f t="shared" si="1"/>
        <v>#DIV/0!</v>
      </c>
      <c r="L37" s="67" t="e">
        <f t="shared" si="2"/>
        <v>#DIV/0!</v>
      </c>
      <c r="M37" s="67" t="e">
        <f t="shared" si="3"/>
        <v>#DIV/0!</v>
      </c>
      <c r="N37" s="67" t="e">
        <f t="shared" si="4"/>
        <v>#DIV/0!</v>
      </c>
      <c r="O37" s="201"/>
      <c r="P37" s="201"/>
      <c r="Q37" s="201"/>
      <c r="R37" s="201"/>
      <c r="S37" s="93" t="e">
        <f t="shared" si="5"/>
        <v>#DIV/0!</v>
      </c>
      <c r="T37" s="93" t="e">
        <f t="shared" si="6"/>
        <v>#DIV/0!</v>
      </c>
      <c r="U37" s="93" t="e">
        <f t="shared" si="7"/>
        <v>#DIV/0!</v>
      </c>
      <c r="V37" s="93" t="e">
        <f t="shared" si="8"/>
        <v>#DIV/0!</v>
      </c>
    </row>
    <row r="38" spans="2:22" ht="14.25" x14ac:dyDescent="0.2">
      <c r="B38" s="15" t="s">
        <v>30</v>
      </c>
      <c r="C38" s="15" t="s">
        <v>15</v>
      </c>
      <c r="D38" s="15">
        <v>10</v>
      </c>
      <c r="E38" s="56" t="str">
        <f t="shared" si="0"/>
        <v>Zineb</v>
      </c>
      <c r="F38" s="70">
        <v>160</v>
      </c>
      <c r="G38" s="71">
        <v>3.35757783381268E-3</v>
      </c>
      <c r="H38" s="71">
        <v>9.59307960147271E-5</v>
      </c>
      <c r="I38" s="71">
        <v>2.4654660433033001E-5</v>
      </c>
      <c r="J38" s="71">
        <v>7.0441887227036502E-7</v>
      </c>
      <c r="K38" s="67" t="e">
        <f t="shared" si="1"/>
        <v>#DIV/0!</v>
      </c>
      <c r="L38" s="67" t="e">
        <f t="shared" si="2"/>
        <v>#DIV/0!</v>
      </c>
      <c r="M38" s="67" t="e">
        <f t="shared" si="3"/>
        <v>#DIV/0!</v>
      </c>
      <c r="N38" s="67" t="e">
        <f t="shared" si="4"/>
        <v>#DIV/0!</v>
      </c>
      <c r="O38" s="201"/>
      <c r="P38" s="201"/>
      <c r="Q38" s="201"/>
      <c r="R38" s="201"/>
      <c r="S38" s="93" t="e">
        <f t="shared" si="5"/>
        <v>#DIV/0!</v>
      </c>
      <c r="T38" s="93" t="e">
        <f t="shared" si="6"/>
        <v>#DIV/0!</v>
      </c>
      <c r="U38" s="93" t="e">
        <f t="shared" si="7"/>
        <v>#DIV/0!</v>
      </c>
      <c r="V38" s="93" t="e">
        <f t="shared" si="8"/>
        <v>#DIV/0!</v>
      </c>
    </row>
    <row r="39" spans="2:22" ht="14.25" x14ac:dyDescent="0.2">
      <c r="B39" s="15" t="s">
        <v>32</v>
      </c>
      <c r="C39" s="15" t="s">
        <v>17</v>
      </c>
      <c r="D39" s="15">
        <v>1</v>
      </c>
      <c r="E39" s="56" t="str">
        <f t="shared" si="0"/>
        <v>Zineb</v>
      </c>
      <c r="F39" s="70">
        <v>100</v>
      </c>
      <c r="G39" s="71">
        <v>2.4765653880313002E-2</v>
      </c>
      <c r="H39" s="71">
        <v>7.0759011548943802E-4</v>
      </c>
      <c r="I39" s="71">
        <v>1.80295830007207E-4</v>
      </c>
      <c r="J39" s="71">
        <v>5.1513094688081704E-6</v>
      </c>
      <c r="K39" s="67" t="e">
        <f t="shared" si="1"/>
        <v>#DIV/0!</v>
      </c>
      <c r="L39" s="67" t="e">
        <f t="shared" si="2"/>
        <v>#DIV/0!</v>
      </c>
      <c r="M39" s="67" t="e">
        <f t="shared" si="3"/>
        <v>#DIV/0!</v>
      </c>
      <c r="N39" s="67" t="e">
        <f t="shared" si="4"/>
        <v>#DIV/0!</v>
      </c>
      <c r="O39" s="201"/>
      <c r="P39" s="201"/>
      <c r="Q39" s="201"/>
      <c r="R39" s="201"/>
      <c r="S39" s="93" t="e">
        <f t="shared" si="5"/>
        <v>#DIV/0!</v>
      </c>
      <c r="T39" s="93" t="e">
        <f t="shared" si="6"/>
        <v>#DIV/0!</v>
      </c>
      <c r="U39" s="93" t="e">
        <f t="shared" si="7"/>
        <v>#DIV/0!</v>
      </c>
      <c r="V39" s="93" t="e">
        <f t="shared" si="8"/>
        <v>#DIV/0!</v>
      </c>
    </row>
    <row r="40" spans="2:22" ht="14.25" x14ac:dyDescent="0.2">
      <c r="B40" s="15" t="s">
        <v>31</v>
      </c>
      <c r="C40" s="15" t="s">
        <v>17</v>
      </c>
      <c r="D40" s="15">
        <v>2</v>
      </c>
      <c r="E40" s="56" t="str">
        <f t="shared" si="0"/>
        <v>Zineb</v>
      </c>
      <c r="F40" s="70">
        <v>180</v>
      </c>
      <c r="G40" s="71">
        <v>5.6955339154228599E-4</v>
      </c>
      <c r="H40" s="71">
        <v>1.62729541807494E-5</v>
      </c>
      <c r="I40" s="71">
        <v>7.89273521945971E-6</v>
      </c>
      <c r="J40" s="71">
        <v>2.25506721007708E-7</v>
      </c>
      <c r="K40" s="67" t="e">
        <f t="shared" si="1"/>
        <v>#DIV/0!</v>
      </c>
      <c r="L40" s="67" t="e">
        <f t="shared" si="2"/>
        <v>#DIV/0!</v>
      </c>
      <c r="M40" s="67" t="e">
        <f t="shared" si="3"/>
        <v>#DIV/0!</v>
      </c>
      <c r="N40" s="67" t="e">
        <f t="shared" si="4"/>
        <v>#DIV/0!</v>
      </c>
      <c r="O40" s="201"/>
      <c r="P40" s="201"/>
      <c r="Q40" s="201"/>
      <c r="R40" s="201"/>
      <c r="S40" s="93" t="e">
        <f t="shared" si="5"/>
        <v>#DIV/0!</v>
      </c>
      <c r="T40" s="93" t="e">
        <f t="shared" si="6"/>
        <v>#DIV/0!</v>
      </c>
      <c r="U40" s="93" t="e">
        <f t="shared" si="7"/>
        <v>#DIV/0!</v>
      </c>
      <c r="V40" s="93" t="e">
        <f t="shared" si="8"/>
        <v>#DIV/0!</v>
      </c>
    </row>
    <row r="41" spans="2:22" ht="14.25" x14ac:dyDescent="0.2">
      <c r="B41" s="15" t="s">
        <v>33</v>
      </c>
      <c r="C41" s="15" t="s">
        <v>17</v>
      </c>
      <c r="D41" s="15">
        <v>3</v>
      </c>
      <c r="E41" s="56" t="str">
        <f t="shared" si="0"/>
        <v>Zineb</v>
      </c>
      <c r="F41" s="70">
        <v>225</v>
      </c>
      <c r="G41" s="71">
        <v>4.1147368820384101E-3</v>
      </c>
      <c r="H41" s="71">
        <v>1.17563912135665E-4</v>
      </c>
      <c r="I41" s="71">
        <v>2.3085760432254298E-5</v>
      </c>
      <c r="J41" s="71">
        <v>6.5959316122593997E-7</v>
      </c>
      <c r="K41" s="67" t="e">
        <f t="shared" si="1"/>
        <v>#DIV/0!</v>
      </c>
      <c r="L41" s="67" t="e">
        <f t="shared" si="2"/>
        <v>#DIV/0!</v>
      </c>
      <c r="M41" s="67" t="e">
        <f t="shared" si="3"/>
        <v>#DIV/0!</v>
      </c>
      <c r="N41" s="67" t="e">
        <f t="shared" si="4"/>
        <v>#DIV/0!</v>
      </c>
      <c r="O41" s="201"/>
      <c r="P41" s="201"/>
      <c r="Q41" s="201"/>
      <c r="R41" s="201"/>
      <c r="S41" s="93" t="e">
        <f t="shared" si="5"/>
        <v>#DIV/0!</v>
      </c>
      <c r="T41" s="93" t="e">
        <f t="shared" si="6"/>
        <v>#DIV/0!</v>
      </c>
      <c r="U41" s="93" t="e">
        <f t="shared" si="7"/>
        <v>#DIV/0!</v>
      </c>
      <c r="V41" s="93" t="e">
        <f t="shared" si="8"/>
        <v>#DIV/0!</v>
      </c>
    </row>
    <row r="42" spans="2:22" ht="14.25" x14ac:dyDescent="0.2">
      <c r="B42" s="15" t="s">
        <v>34</v>
      </c>
      <c r="C42" s="15" t="s">
        <v>17</v>
      </c>
      <c r="D42" s="15">
        <v>4</v>
      </c>
      <c r="E42" s="56" t="str">
        <f t="shared" si="0"/>
        <v>Zineb</v>
      </c>
      <c r="F42" s="70">
        <v>200</v>
      </c>
      <c r="G42" s="71">
        <v>2.9758388060145101E-3</v>
      </c>
      <c r="H42" s="71">
        <v>8.5023966348671793E-5</v>
      </c>
      <c r="I42" s="71">
        <v>4.4853464159988303E-5</v>
      </c>
      <c r="J42" s="71">
        <v>1.2815275552344501E-6</v>
      </c>
      <c r="K42" s="67" t="e">
        <f t="shared" si="1"/>
        <v>#DIV/0!</v>
      </c>
      <c r="L42" s="67" t="e">
        <f t="shared" si="2"/>
        <v>#DIV/0!</v>
      </c>
      <c r="M42" s="67" t="e">
        <f t="shared" si="3"/>
        <v>#DIV/0!</v>
      </c>
      <c r="N42" s="67" t="e">
        <f t="shared" si="4"/>
        <v>#DIV/0!</v>
      </c>
      <c r="O42" s="201"/>
      <c r="P42" s="201"/>
      <c r="Q42" s="201"/>
      <c r="R42" s="201"/>
      <c r="S42" s="93" t="e">
        <f t="shared" si="5"/>
        <v>#DIV/0!</v>
      </c>
      <c r="T42" s="93" t="e">
        <f t="shared" si="6"/>
        <v>#DIV/0!</v>
      </c>
      <c r="U42" s="93" t="e">
        <f t="shared" si="7"/>
        <v>#DIV/0!</v>
      </c>
      <c r="V42" s="93" t="e">
        <f t="shared" si="8"/>
        <v>#DIV/0!</v>
      </c>
    </row>
    <row r="43" spans="2:22" ht="14.25" x14ac:dyDescent="0.2">
      <c r="B43" s="15" t="s">
        <v>35</v>
      </c>
      <c r="C43" s="15" t="s">
        <v>17</v>
      </c>
      <c r="D43" s="15">
        <v>5</v>
      </c>
      <c r="E43" s="56" t="str">
        <f t="shared" si="0"/>
        <v>Zineb</v>
      </c>
      <c r="F43" s="70">
        <v>1000</v>
      </c>
      <c r="G43" s="71">
        <v>2.73592193494551E-3</v>
      </c>
      <c r="H43" s="71">
        <v>7.8169198568502898E-5</v>
      </c>
      <c r="I43" s="71">
        <v>5.0790983411637001E-5</v>
      </c>
      <c r="J43" s="71">
        <v>1.45117096267805E-6</v>
      </c>
      <c r="K43" s="67" t="e">
        <f t="shared" si="1"/>
        <v>#DIV/0!</v>
      </c>
      <c r="L43" s="67" t="e">
        <f t="shared" si="2"/>
        <v>#DIV/0!</v>
      </c>
      <c r="M43" s="67" t="e">
        <f t="shared" si="3"/>
        <v>#DIV/0!</v>
      </c>
      <c r="N43" s="67" t="e">
        <f t="shared" si="4"/>
        <v>#DIV/0!</v>
      </c>
      <c r="O43" s="201"/>
      <c r="P43" s="201"/>
      <c r="Q43" s="201"/>
      <c r="R43" s="201"/>
      <c r="S43" s="93" t="e">
        <f t="shared" si="5"/>
        <v>#DIV/0!</v>
      </c>
      <c r="T43" s="93" t="e">
        <f t="shared" si="6"/>
        <v>#DIV/0!</v>
      </c>
      <c r="U43" s="93" t="e">
        <f t="shared" si="7"/>
        <v>#DIV/0!</v>
      </c>
      <c r="V43" s="93" t="e">
        <f t="shared" si="8"/>
        <v>#DIV/0!</v>
      </c>
    </row>
    <row r="44" spans="2:22" ht="14.25" x14ac:dyDescent="0.2">
      <c r="B44" s="15" t="s">
        <v>36</v>
      </c>
      <c r="C44" s="15" t="s">
        <v>17</v>
      </c>
      <c r="D44" s="15">
        <v>6</v>
      </c>
      <c r="E44" s="56" t="str">
        <f t="shared" si="0"/>
        <v>Zineb</v>
      </c>
      <c r="F44" s="70">
        <v>300</v>
      </c>
      <c r="G44" s="71">
        <v>1.1030831658281399E-2</v>
      </c>
      <c r="H44" s="71">
        <v>3.1516662042122299E-4</v>
      </c>
      <c r="I44" s="71">
        <v>9.2992433242572196E-5</v>
      </c>
      <c r="J44" s="71">
        <v>2.6569266730489098E-6</v>
      </c>
      <c r="K44" s="67" t="e">
        <f t="shared" si="1"/>
        <v>#DIV/0!</v>
      </c>
      <c r="L44" s="67" t="e">
        <f t="shared" si="2"/>
        <v>#DIV/0!</v>
      </c>
      <c r="M44" s="67" t="e">
        <f t="shared" si="3"/>
        <v>#DIV/0!</v>
      </c>
      <c r="N44" s="67" t="e">
        <f t="shared" si="4"/>
        <v>#DIV/0!</v>
      </c>
      <c r="O44" s="201"/>
      <c r="P44" s="201"/>
      <c r="Q44" s="201"/>
      <c r="R44" s="201"/>
      <c r="S44" s="93" t="e">
        <f t="shared" si="5"/>
        <v>#DIV/0!</v>
      </c>
      <c r="T44" s="93" t="e">
        <f t="shared" si="6"/>
        <v>#DIV/0!</v>
      </c>
      <c r="U44" s="93" t="e">
        <f t="shared" si="7"/>
        <v>#DIV/0!</v>
      </c>
      <c r="V44" s="93" t="e">
        <f t="shared" si="8"/>
        <v>#DIV/0!</v>
      </c>
    </row>
    <row r="45" spans="2:22" ht="14.25" x14ac:dyDescent="0.2">
      <c r="B45" s="15" t="s">
        <v>37</v>
      </c>
      <c r="C45" s="15" t="s">
        <v>17</v>
      </c>
      <c r="D45" s="15">
        <v>7</v>
      </c>
      <c r="E45" s="56" t="str">
        <f t="shared" si="0"/>
        <v>Zineb</v>
      </c>
      <c r="F45" s="70">
        <v>350</v>
      </c>
      <c r="G45" s="71">
        <v>4.7999432310461996E-3</v>
      </c>
      <c r="H45" s="71">
        <v>1.3714123568206601E-4</v>
      </c>
      <c r="I45" s="71">
        <v>4.1372081106939303E-5</v>
      </c>
      <c r="J45" s="71">
        <v>1.1820594649701401E-6</v>
      </c>
      <c r="K45" s="67" t="e">
        <f t="shared" si="1"/>
        <v>#DIV/0!</v>
      </c>
      <c r="L45" s="67" t="e">
        <f t="shared" si="2"/>
        <v>#DIV/0!</v>
      </c>
      <c r="M45" s="67" t="e">
        <f t="shared" si="3"/>
        <v>#DIV/0!</v>
      </c>
      <c r="N45" s="67" t="e">
        <f t="shared" si="4"/>
        <v>#DIV/0!</v>
      </c>
      <c r="O45" s="201"/>
      <c r="P45" s="201"/>
      <c r="Q45" s="201"/>
      <c r="R45" s="201"/>
      <c r="S45" s="93" t="e">
        <f t="shared" si="5"/>
        <v>#DIV/0!</v>
      </c>
      <c r="T45" s="93" t="e">
        <f t="shared" si="6"/>
        <v>#DIV/0!</v>
      </c>
      <c r="U45" s="93" t="e">
        <f t="shared" si="7"/>
        <v>#DIV/0!</v>
      </c>
      <c r="V45" s="93" t="e">
        <f t="shared" si="8"/>
        <v>#DIV/0!</v>
      </c>
    </row>
    <row r="46" spans="2:22" ht="14.25" x14ac:dyDescent="0.2">
      <c r="B46" s="15" t="s">
        <v>38</v>
      </c>
      <c r="C46" s="15" t="s">
        <v>17</v>
      </c>
      <c r="D46" s="15">
        <v>8</v>
      </c>
      <c r="E46" s="56" t="str">
        <f t="shared" si="0"/>
        <v>Zineb</v>
      </c>
      <c r="F46" s="70">
        <v>900</v>
      </c>
      <c r="G46" s="71">
        <v>2.94418006320484E-3</v>
      </c>
      <c r="H46" s="71">
        <v>8.4119430612190598E-5</v>
      </c>
      <c r="I46" s="71">
        <v>4.7180413683860902E-5</v>
      </c>
      <c r="J46" s="71">
        <v>1.3480118330998401E-6</v>
      </c>
      <c r="K46" s="67" t="e">
        <f t="shared" si="1"/>
        <v>#DIV/0!</v>
      </c>
      <c r="L46" s="67" t="e">
        <f t="shared" si="2"/>
        <v>#DIV/0!</v>
      </c>
      <c r="M46" s="67" t="e">
        <f t="shared" si="3"/>
        <v>#DIV/0!</v>
      </c>
      <c r="N46" s="67" t="e">
        <f t="shared" si="4"/>
        <v>#DIV/0!</v>
      </c>
      <c r="O46" s="201"/>
      <c r="P46" s="201"/>
      <c r="Q46" s="201"/>
      <c r="R46" s="201"/>
      <c r="S46" s="93" t="e">
        <f t="shared" si="5"/>
        <v>#DIV/0!</v>
      </c>
      <c r="T46" s="93" t="e">
        <f t="shared" si="6"/>
        <v>#DIV/0!</v>
      </c>
      <c r="U46" s="93" t="e">
        <f t="shared" si="7"/>
        <v>#DIV/0!</v>
      </c>
      <c r="V46" s="93" t="e">
        <f t="shared" si="8"/>
        <v>#DIV/0!</v>
      </c>
    </row>
    <row r="47" spans="2:22" ht="14.25" x14ac:dyDescent="0.2">
      <c r="B47" s="15" t="s">
        <v>39</v>
      </c>
      <c r="C47" s="15" t="s">
        <v>18</v>
      </c>
      <c r="D47" s="15">
        <v>5</v>
      </c>
      <c r="E47" s="56" t="str">
        <f t="shared" si="0"/>
        <v>Zineb</v>
      </c>
      <c r="F47" s="70">
        <v>53</v>
      </c>
      <c r="G47" s="71">
        <v>1.97196213388816E-2</v>
      </c>
      <c r="H47" s="71">
        <v>5.6341775605687897E-4</v>
      </c>
      <c r="I47" s="71">
        <v>2.4288965010118299E-4</v>
      </c>
      <c r="J47" s="71">
        <v>6.9397043560536603E-6</v>
      </c>
      <c r="K47" s="67" t="e">
        <f t="shared" si="1"/>
        <v>#DIV/0!</v>
      </c>
      <c r="L47" s="67" t="e">
        <f t="shared" si="2"/>
        <v>#DIV/0!</v>
      </c>
      <c r="M47" s="67" t="e">
        <f t="shared" si="3"/>
        <v>#DIV/0!</v>
      </c>
      <c r="N47" s="67" t="e">
        <f t="shared" si="4"/>
        <v>#DIV/0!</v>
      </c>
      <c r="O47" s="201"/>
      <c r="P47" s="201"/>
      <c r="Q47" s="201"/>
      <c r="R47" s="201"/>
      <c r="S47" s="93" t="e">
        <f t="shared" si="5"/>
        <v>#DIV/0!</v>
      </c>
      <c r="T47" s="93" t="e">
        <f t="shared" si="6"/>
        <v>#DIV/0!</v>
      </c>
      <c r="U47" s="93" t="e">
        <f t="shared" si="7"/>
        <v>#DIV/0!</v>
      </c>
      <c r="V47" s="93" t="e">
        <f t="shared" si="8"/>
        <v>#DIV/0!</v>
      </c>
    </row>
    <row r="48" spans="2:22" ht="14.25" x14ac:dyDescent="0.2">
      <c r="B48" s="15" t="s">
        <v>40</v>
      </c>
      <c r="C48" s="15" t="s">
        <v>18</v>
      </c>
      <c r="D48" s="15">
        <v>8</v>
      </c>
      <c r="E48" s="56" t="str">
        <f t="shared" si="0"/>
        <v>Zineb</v>
      </c>
      <c r="F48" s="70">
        <v>148</v>
      </c>
      <c r="G48" s="71">
        <v>4.9521895870566403E-3</v>
      </c>
      <c r="H48" s="71">
        <v>1.4149113223538699E-4</v>
      </c>
      <c r="I48" s="71">
        <v>5.0703630584946197E-5</v>
      </c>
      <c r="J48" s="71">
        <v>1.4486751694050201E-6</v>
      </c>
      <c r="K48" s="67" t="e">
        <f t="shared" si="1"/>
        <v>#DIV/0!</v>
      </c>
      <c r="L48" s="67" t="e">
        <f t="shared" si="2"/>
        <v>#DIV/0!</v>
      </c>
      <c r="M48" s="67" t="e">
        <f t="shared" si="3"/>
        <v>#DIV/0!</v>
      </c>
      <c r="N48" s="67" t="e">
        <f t="shared" si="4"/>
        <v>#DIV/0!</v>
      </c>
      <c r="O48" s="201"/>
      <c r="P48" s="201"/>
      <c r="Q48" s="201"/>
      <c r="R48" s="201"/>
      <c r="S48" s="93" t="e">
        <f t="shared" si="5"/>
        <v>#DIV/0!</v>
      </c>
      <c r="T48" s="93" t="e">
        <f t="shared" si="6"/>
        <v>#DIV/0!</v>
      </c>
      <c r="U48" s="93" t="e">
        <f t="shared" si="7"/>
        <v>#DIV/0!</v>
      </c>
      <c r="V48" s="93" t="e">
        <f t="shared" si="8"/>
        <v>#DIV/0!</v>
      </c>
    </row>
    <row r="49" spans="2:22" ht="14.25" x14ac:dyDescent="0.2">
      <c r="B49" s="15" t="s">
        <v>41</v>
      </c>
      <c r="C49" s="15" t="s">
        <v>15</v>
      </c>
      <c r="D49" s="15">
        <v>4</v>
      </c>
      <c r="E49" s="56" t="str">
        <f t="shared" si="0"/>
        <v>Zineb</v>
      </c>
      <c r="F49" s="70">
        <v>315</v>
      </c>
      <c r="G49" s="71">
        <v>1.17744806513656E-3</v>
      </c>
      <c r="H49" s="71">
        <v>3.3641373684076797E-5</v>
      </c>
      <c r="I49" s="71">
        <v>2.0001560408105301E-5</v>
      </c>
      <c r="J49" s="71">
        <v>5.7147315589490596E-7</v>
      </c>
      <c r="K49" s="67" t="e">
        <f t="shared" si="1"/>
        <v>#DIV/0!</v>
      </c>
      <c r="L49" s="67" t="e">
        <f t="shared" si="2"/>
        <v>#DIV/0!</v>
      </c>
      <c r="M49" s="67" t="e">
        <f t="shared" si="3"/>
        <v>#DIV/0!</v>
      </c>
      <c r="N49" s="67" t="e">
        <f t="shared" si="4"/>
        <v>#DIV/0!</v>
      </c>
      <c r="O49" s="201"/>
      <c r="P49" s="201"/>
      <c r="Q49" s="201"/>
      <c r="R49" s="201"/>
      <c r="S49" s="93" t="e">
        <f t="shared" si="5"/>
        <v>#DIV/0!</v>
      </c>
      <c r="T49" s="93" t="e">
        <f t="shared" si="6"/>
        <v>#DIV/0!</v>
      </c>
      <c r="U49" s="93" t="e">
        <f t="shared" si="7"/>
        <v>#DIV/0!</v>
      </c>
      <c r="V49" s="93" t="e">
        <f t="shared" si="8"/>
        <v>#DIV/0!</v>
      </c>
    </row>
    <row r="50" spans="2:22" ht="14.25" x14ac:dyDescent="0.2">
      <c r="B50" s="15" t="s">
        <v>42</v>
      </c>
      <c r="C50" s="15" t="s">
        <v>15</v>
      </c>
      <c r="D50" s="15">
        <v>5</v>
      </c>
      <c r="E50" s="56" t="str">
        <f t="shared" si="0"/>
        <v>Zineb</v>
      </c>
      <c r="F50" s="70">
        <v>300</v>
      </c>
      <c r="G50" s="71">
        <v>4.5664150314405601E-3</v>
      </c>
      <c r="H50" s="71">
        <v>1.3046900130575501E-4</v>
      </c>
      <c r="I50" s="71">
        <v>4.7628255859985602E-5</v>
      </c>
      <c r="J50" s="71">
        <v>1.36080731755028E-6</v>
      </c>
      <c r="K50" s="67" t="e">
        <f t="shared" si="1"/>
        <v>#DIV/0!</v>
      </c>
      <c r="L50" s="67" t="e">
        <f t="shared" si="2"/>
        <v>#DIV/0!</v>
      </c>
      <c r="M50" s="67" t="e">
        <f t="shared" si="3"/>
        <v>#DIV/0!</v>
      </c>
      <c r="N50" s="67" t="e">
        <f t="shared" si="4"/>
        <v>#DIV/0!</v>
      </c>
      <c r="O50" s="201"/>
      <c r="P50" s="201"/>
      <c r="Q50" s="201"/>
      <c r="R50" s="201"/>
      <c r="S50" s="93" t="e">
        <f t="shared" si="5"/>
        <v>#DIV/0!</v>
      </c>
      <c r="T50" s="93" t="e">
        <f t="shared" si="6"/>
        <v>#DIV/0!</v>
      </c>
      <c r="U50" s="93" t="e">
        <f t="shared" si="7"/>
        <v>#DIV/0!</v>
      </c>
      <c r="V50" s="93" t="e">
        <f t="shared" si="8"/>
        <v>#DIV/0!</v>
      </c>
    </row>
    <row r="51" spans="2:22" ht="14.25" x14ac:dyDescent="0.2">
      <c r="B51" s="15" t="s">
        <v>43</v>
      </c>
      <c r="C51" s="15" t="s">
        <v>15</v>
      </c>
      <c r="D51" s="15">
        <v>6</v>
      </c>
      <c r="E51" s="56" t="str">
        <f t="shared" si="0"/>
        <v>Zineb</v>
      </c>
      <c r="F51" s="70">
        <v>100</v>
      </c>
      <c r="G51" s="71">
        <v>2.18848300073296E-2</v>
      </c>
      <c r="H51" s="71">
        <v>6.2528085982194203E-4</v>
      </c>
      <c r="I51" s="71">
        <v>9.3826252868339094E-5</v>
      </c>
      <c r="J51" s="71">
        <v>2.6807500942548801E-6</v>
      </c>
      <c r="K51" s="67" t="e">
        <f t="shared" si="1"/>
        <v>#DIV/0!</v>
      </c>
      <c r="L51" s="67" t="e">
        <f t="shared" si="2"/>
        <v>#DIV/0!</v>
      </c>
      <c r="M51" s="67" t="e">
        <f t="shared" si="3"/>
        <v>#DIV/0!</v>
      </c>
      <c r="N51" s="67" t="e">
        <f t="shared" si="4"/>
        <v>#DIV/0!</v>
      </c>
      <c r="O51" s="201"/>
      <c r="P51" s="201"/>
      <c r="Q51" s="201"/>
      <c r="R51" s="201"/>
      <c r="S51" s="93" t="e">
        <f t="shared" si="5"/>
        <v>#DIV/0!</v>
      </c>
      <c r="T51" s="93" t="e">
        <f t="shared" si="6"/>
        <v>#DIV/0!</v>
      </c>
      <c r="U51" s="93" t="e">
        <f t="shared" si="7"/>
        <v>#DIV/0!</v>
      </c>
      <c r="V51" s="93" t="e">
        <f t="shared" si="8"/>
        <v>#DIV/0!</v>
      </c>
    </row>
    <row r="52" spans="2:22" ht="14.25" x14ac:dyDescent="0.2">
      <c r="B52" s="15" t="s">
        <v>44</v>
      </c>
      <c r="C52" s="15" t="s">
        <v>15</v>
      </c>
      <c r="D52" s="15">
        <v>7</v>
      </c>
      <c r="E52" s="56" t="str">
        <f t="shared" si="0"/>
        <v>Zineb</v>
      </c>
      <c r="F52" s="70">
        <v>114</v>
      </c>
      <c r="G52" s="71">
        <v>6.6072524711489698E-3</v>
      </c>
      <c r="H52" s="71">
        <v>1.8877864371461301E-4</v>
      </c>
      <c r="I52" s="71">
        <v>7.8702942145814604E-5</v>
      </c>
      <c r="J52" s="71">
        <v>2.2486555102460101E-6</v>
      </c>
      <c r="K52" s="67" t="e">
        <f t="shared" si="1"/>
        <v>#DIV/0!</v>
      </c>
      <c r="L52" s="67" t="e">
        <f t="shared" si="2"/>
        <v>#DIV/0!</v>
      </c>
      <c r="M52" s="67" t="e">
        <f t="shared" si="3"/>
        <v>#DIV/0!</v>
      </c>
      <c r="N52" s="67" t="e">
        <f t="shared" si="4"/>
        <v>#DIV/0!</v>
      </c>
      <c r="O52" s="201"/>
      <c r="P52" s="201"/>
      <c r="Q52" s="201"/>
      <c r="R52" s="201"/>
      <c r="S52" s="93" t="e">
        <f t="shared" si="5"/>
        <v>#DIV/0!</v>
      </c>
      <c r="T52" s="93" t="e">
        <f t="shared" si="6"/>
        <v>#DIV/0!</v>
      </c>
      <c r="U52" s="93" t="e">
        <f t="shared" si="7"/>
        <v>#DIV/0!</v>
      </c>
      <c r="V52" s="93" t="e">
        <f t="shared" si="8"/>
        <v>#DIV/0!</v>
      </c>
    </row>
    <row r="53" spans="2:22" ht="14.25" x14ac:dyDescent="0.2">
      <c r="B53" s="15" t="s">
        <v>45</v>
      </c>
      <c r="C53" s="15" t="s">
        <v>15</v>
      </c>
      <c r="D53" s="15">
        <v>8</v>
      </c>
      <c r="E53" s="56" t="str">
        <f t="shared" si="0"/>
        <v>Zineb</v>
      </c>
      <c r="F53" s="70">
        <v>100</v>
      </c>
      <c r="G53" s="71">
        <v>1.42063083418179E-3</v>
      </c>
      <c r="H53" s="71">
        <v>4.0589452528365699E-5</v>
      </c>
      <c r="I53" s="71">
        <v>1.6769423549765601E-5</v>
      </c>
      <c r="J53" s="71">
        <v>4.7912639026897405E-7</v>
      </c>
      <c r="K53" s="67" t="e">
        <f t="shared" si="1"/>
        <v>#DIV/0!</v>
      </c>
      <c r="L53" s="67" t="e">
        <f t="shared" si="2"/>
        <v>#DIV/0!</v>
      </c>
      <c r="M53" s="67" t="e">
        <f t="shared" si="3"/>
        <v>#DIV/0!</v>
      </c>
      <c r="N53" s="67" t="e">
        <f t="shared" si="4"/>
        <v>#DIV/0!</v>
      </c>
      <c r="O53" s="201"/>
      <c r="P53" s="201"/>
      <c r="Q53" s="201"/>
      <c r="R53" s="201"/>
      <c r="S53" s="93" t="e">
        <f t="shared" si="5"/>
        <v>#DIV/0!</v>
      </c>
      <c r="T53" s="93" t="e">
        <f t="shared" si="6"/>
        <v>#DIV/0!</v>
      </c>
      <c r="U53" s="93" t="e">
        <f t="shared" si="7"/>
        <v>#DIV/0!</v>
      </c>
      <c r="V53" s="93" t="e">
        <f t="shared" si="8"/>
        <v>#DIV/0!</v>
      </c>
    </row>
    <row r="54" spans="2:22" ht="14.25" x14ac:dyDescent="0.2">
      <c r="B54" s="15" t="s">
        <v>46</v>
      </c>
      <c r="C54" s="15" t="s">
        <v>15</v>
      </c>
      <c r="D54" s="15">
        <v>9</v>
      </c>
      <c r="E54" s="56" t="str">
        <f t="shared" si="0"/>
        <v>Zineb</v>
      </c>
      <c r="F54" s="70">
        <v>250</v>
      </c>
      <c r="G54" s="71">
        <v>1.2730071106925599E-2</v>
      </c>
      <c r="H54" s="71">
        <v>3.6371631911606499E-4</v>
      </c>
      <c r="I54" s="71">
        <v>1.20730237968006E-4</v>
      </c>
      <c r="J54" s="71">
        <v>3.44943538740173E-6</v>
      </c>
      <c r="K54" s="67" t="e">
        <f t="shared" si="1"/>
        <v>#DIV/0!</v>
      </c>
      <c r="L54" s="67" t="e">
        <f t="shared" si="2"/>
        <v>#DIV/0!</v>
      </c>
      <c r="M54" s="67" t="e">
        <f t="shared" si="3"/>
        <v>#DIV/0!</v>
      </c>
      <c r="N54" s="67" t="e">
        <f t="shared" si="4"/>
        <v>#DIV/0!</v>
      </c>
      <c r="O54" s="201"/>
      <c r="P54" s="201"/>
      <c r="Q54" s="201"/>
      <c r="R54" s="201"/>
      <c r="S54" s="93" t="e">
        <f t="shared" si="5"/>
        <v>#DIV/0!</v>
      </c>
      <c r="T54" s="93" t="e">
        <f t="shared" si="6"/>
        <v>#DIV/0!</v>
      </c>
      <c r="U54" s="93" t="e">
        <f t="shared" si="7"/>
        <v>#DIV/0!</v>
      </c>
      <c r="V54" s="93" t="e">
        <f t="shared" si="8"/>
        <v>#DIV/0!</v>
      </c>
    </row>
    <row r="55" spans="2:22" ht="14.25" x14ac:dyDescent="0.2">
      <c r="B55" s="15" t="s">
        <v>47</v>
      </c>
      <c r="C55" s="15" t="s">
        <v>19</v>
      </c>
      <c r="D55" s="15">
        <v>10</v>
      </c>
      <c r="E55" s="56" t="str">
        <f t="shared" si="0"/>
        <v>Zineb</v>
      </c>
      <c r="F55" s="70">
        <v>400</v>
      </c>
      <c r="G55" s="71">
        <v>1.33991146984044E-3</v>
      </c>
      <c r="H55" s="71">
        <v>3.82831849856302E-5</v>
      </c>
      <c r="I55" s="71">
        <v>1.5401341231690101E-5</v>
      </c>
      <c r="J55" s="71">
        <v>4.4003832379598203E-7</v>
      </c>
      <c r="K55" s="67" t="e">
        <f t="shared" si="1"/>
        <v>#DIV/0!</v>
      </c>
      <c r="L55" s="67" t="e">
        <f t="shared" si="2"/>
        <v>#DIV/0!</v>
      </c>
      <c r="M55" s="67" t="e">
        <f t="shared" si="3"/>
        <v>#DIV/0!</v>
      </c>
      <c r="N55" s="67" t="e">
        <f t="shared" si="4"/>
        <v>#DIV/0!</v>
      </c>
      <c r="O55" s="201"/>
      <c r="P55" s="201"/>
      <c r="Q55" s="201"/>
      <c r="R55" s="201"/>
      <c r="S55" s="93" t="e">
        <f t="shared" si="5"/>
        <v>#DIV/0!</v>
      </c>
      <c r="T55" s="93" t="e">
        <f t="shared" si="6"/>
        <v>#DIV/0!</v>
      </c>
      <c r="U55" s="93" t="e">
        <f t="shared" si="7"/>
        <v>#DIV/0!</v>
      </c>
      <c r="V55" s="93" t="e">
        <f t="shared" si="8"/>
        <v>#DIV/0!</v>
      </c>
    </row>
    <row r="56" spans="2:22" ht="14.25" x14ac:dyDescent="0.2">
      <c r="B56" s="15" t="s">
        <v>48</v>
      </c>
      <c r="C56" s="15" t="s">
        <v>19</v>
      </c>
      <c r="D56" s="15">
        <v>4</v>
      </c>
      <c r="E56" s="56" t="str">
        <f t="shared" si="0"/>
        <v>Zineb</v>
      </c>
      <c r="F56" s="70">
        <v>170</v>
      </c>
      <c r="G56" s="71">
        <v>4.3580961297266197E-3</v>
      </c>
      <c r="H56" s="71">
        <v>1.2451703289116301E-4</v>
      </c>
      <c r="I56" s="71">
        <v>4.43787042562073E-5</v>
      </c>
      <c r="J56" s="71">
        <v>1.2679629862058E-6</v>
      </c>
      <c r="K56" s="67" t="e">
        <f t="shared" si="1"/>
        <v>#DIV/0!</v>
      </c>
      <c r="L56" s="67" t="e">
        <f t="shared" si="2"/>
        <v>#DIV/0!</v>
      </c>
      <c r="M56" s="67" t="e">
        <f t="shared" si="3"/>
        <v>#DIV/0!</v>
      </c>
      <c r="N56" s="67" t="e">
        <f t="shared" si="4"/>
        <v>#DIV/0!</v>
      </c>
      <c r="O56" s="201"/>
      <c r="P56" s="201"/>
      <c r="Q56" s="201"/>
      <c r="R56" s="201"/>
      <c r="S56" s="93" t="e">
        <f t="shared" si="5"/>
        <v>#DIV/0!</v>
      </c>
      <c r="T56" s="93" t="e">
        <f t="shared" si="6"/>
        <v>#DIV/0!</v>
      </c>
      <c r="U56" s="93" t="e">
        <f t="shared" si="7"/>
        <v>#DIV/0!</v>
      </c>
      <c r="V56" s="93" t="e">
        <f t="shared" si="8"/>
        <v>#DIV/0!</v>
      </c>
    </row>
    <row r="57" spans="2:22" ht="14.25" x14ac:dyDescent="0.2">
      <c r="B57" s="15" t="s">
        <v>49</v>
      </c>
      <c r="C57" s="15" t="s">
        <v>19</v>
      </c>
      <c r="D57" s="15">
        <v>5</v>
      </c>
      <c r="E57" s="56" t="str">
        <f t="shared" si="0"/>
        <v>Zineb</v>
      </c>
      <c r="F57" s="70">
        <v>250</v>
      </c>
      <c r="G57" s="71">
        <v>1.0431443718262001E-2</v>
      </c>
      <c r="H57" s="71">
        <v>2.9804125166265299E-4</v>
      </c>
      <c r="I57" s="71">
        <v>5.6115349081276703E-5</v>
      </c>
      <c r="J57" s="71">
        <v>1.6032956924844601E-6</v>
      </c>
      <c r="K57" s="67" t="e">
        <f t="shared" si="1"/>
        <v>#DIV/0!</v>
      </c>
      <c r="L57" s="67" t="e">
        <f t="shared" si="2"/>
        <v>#DIV/0!</v>
      </c>
      <c r="M57" s="67" t="e">
        <f t="shared" si="3"/>
        <v>#DIV/0!</v>
      </c>
      <c r="N57" s="67" t="e">
        <f t="shared" si="4"/>
        <v>#DIV/0!</v>
      </c>
      <c r="O57" s="201"/>
      <c r="P57" s="201"/>
      <c r="Q57" s="201"/>
      <c r="R57" s="201"/>
      <c r="S57" s="93" t="e">
        <f t="shared" si="5"/>
        <v>#DIV/0!</v>
      </c>
      <c r="T57" s="93" t="e">
        <f t="shared" si="6"/>
        <v>#DIV/0!</v>
      </c>
      <c r="U57" s="93" t="e">
        <f t="shared" si="7"/>
        <v>#DIV/0!</v>
      </c>
      <c r="V57" s="93" t="e">
        <f t="shared" si="8"/>
        <v>#DIV/0!</v>
      </c>
    </row>
    <row r="58" spans="2:22" ht="14.25" x14ac:dyDescent="0.2">
      <c r="B58" s="15" t="s">
        <v>50</v>
      </c>
      <c r="C58" s="15" t="s">
        <v>19</v>
      </c>
      <c r="D58" s="15">
        <v>8</v>
      </c>
      <c r="E58" s="56" t="str">
        <f t="shared" si="0"/>
        <v>Zineb</v>
      </c>
      <c r="F58" s="70">
        <v>100</v>
      </c>
      <c r="G58" s="71">
        <v>7.7609340101480496E-3</v>
      </c>
      <c r="H58" s="71">
        <v>2.2174097248353099E-4</v>
      </c>
      <c r="I58" s="71">
        <v>3.9299194979577403E-5</v>
      </c>
      <c r="J58" s="71">
        <v>1.12283414870615E-6</v>
      </c>
      <c r="K58" s="67" t="e">
        <f t="shared" si="1"/>
        <v>#DIV/0!</v>
      </c>
      <c r="L58" s="67" t="e">
        <f t="shared" si="2"/>
        <v>#DIV/0!</v>
      </c>
      <c r="M58" s="67" t="e">
        <f t="shared" si="3"/>
        <v>#DIV/0!</v>
      </c>
      <c r="N58" s="67" t="e">
        <f t="shared" si="4"/>
        <v>#DIV/0!</v>
      </c>
      <c r="O58" s="201"/>
      <c r="P58" s="201"/>
      <c r="Q58" s="201"/>
      <c r="R58" s="201"/>
      <c r="S58" s="93" t="e">
        <f t="shared" si="5"/>
        <v>#DIV/0!</v>
      </c>
      <c r="T58" s="93" t="e">
        <f t="shared" si="6"/>
        <v>#DIV/0!</v>
      </c>
      <c r="U58" s="93" t="e">
        <f t="shared" si="7"/>
        <v>#DIV/0!</v>
      </c>
      <c r="V58" s="93" t="e">
        <f t="shared" si="8"/>
        <v>#DIV/0!</v>
      </c>
    </row>
    <row r="59" spans="2:22" ht="14.25" x14ac:dyDescent="0.2">
      <c r="B59" s="15" t="s">
        <v>51</v>
      </c>
      <c r="C59" s="15" t="s">
        <v>18</v>
      </c>
      <c r="D59" s="15">
        <v>4</v>
      </c>
      <c r="E59" s="56" t="str">
        <f t="shared" si="0"/>
        <v>Zineb</v>
      </c>
      <c r="F59" s="70">
        <v>1950</v>
      </c>
      <c r="G59" s="71">
        <v>4.0201812007580902E-4</v>
      </c>
      <c r="H59" s="71">
        <v>1.14862320469911E-5</v>
      </c>
      <c r="I59" s="71">
        <v>6.4486911972312001E-6</v>
      </c>
      <c r="J59" s="71">
        <v>1.8424832108766801E-7</v>
      </c>
      <c r="K59" s="67" t="e">
        <f t="shared" si="1"/>
        <v>#DIV/0!</v>
      </c>
      <c r="L59" s="67" t="e">
        <f t="shared" si="2"/>
        <v>#DIV/0!</v>
      </c>
      <c r="M59" s="67" t="e">
        <f t="shared" si="3"/>
        <v>#DIV/0!</v>
      </c>
      <c r="N59" s="67" t="e">
        <f t="shared" si="4"/>
        <v>#DIV/0!</v>
      </c>
      <c r="O59" s="201"/>
      <c r="P59" s="201"/>
      <c r="Q59" s="201"/>
      <c r="R59" s="201"/>
      <c r="S59" s="93" t="e">
        <f t="shared" si="5"/>
        <v>#DIV/0!</v>
      </c>
      <c r="T59" s="93" t="e">
        <f t="shared" si="6"/>
        <v>#DIV/0!</v>
      </c>
      <c r="U59" s="93" t="e">
        <f t="shared" si="7"/>
        <v>#DIV/0!</v>
      </c>
      <c r="V59" s="93" t="e">
        <f t="shared" si="8"/>
        <v>#DIV/0!</v>
      </c>
    </row>
    <row r="60" spans="2:22" ht="14.25" x14ac:dyDescent="0.2">
      <c r="B60" s="15" t="s">
        <v>52</v>
      </c>
      <c r="C60" s="15" t="s">
        <v>19</v>
      </c>
      <c r="D60" s="15">
        <v>3</v>
      </c>
      <c r="E60" s="56" t="str">
        <f t="shared" si="0"/>
        <v>Zineb</v>
      </c>
      <c r="F60" s="70">
        <v>435</v>
      </c>
      <c r="G60" s="71">
        <v>1.5772202936932399E-3</v>
      </c>
      <c r="H60" s="71">
        <v>4.5063437173666902E-5</v>
      </c>
      <c r="I60" s="71">
        <v>4.9601831571257202E-6</v>
      </c>
      <c r="J60" s="71">
        <v>1.4171951969938799E-7</v>
      </c>
      <c r="K60" s="67" t="e">
        <f t="shared" si="1"/>
        <v>#DIV/0!</v>
      </c>
      <c r="L60" s="67" t="e">
        <f t="shared" si="2"/>
        <v>#DIV/0!</v>
      </c>
      <c r="M60" s="67" t="e">
        <f t="shared" si="3"/>
        <v>#DIV/0!</v>
      </c>
      <c r="N60" s="67" t="e">
        <f t="shared" si="4"/>
        <v>#DIV/0!</v>
      </c>
      <c r="O60" s="201"/>
      <c r="P60" s="201"/>
      <c r="Q60" s="201"/>
      <c r="R60" s="201"/>
      <c r="S60" s="93" t="e">
        <f t="shared" si="5"/>
        <v>#DIV/0!</v>
      </c>
      <c r="T60" s="93" t="e">
        <f t="shared" si="6"/>
        <v>#DIV/0!</v>
      </c>
      <c r="U60" s="93" t="e">
        <f t="shared" si="7"/>
        <v>#DIV/0!</v>
      </c>
      <c r="V60" s="93" t="e">
        <f t="shared" si="8"/>
        <v>#DIV/0!</v>
      </c>
    </row>
    <row r="61" spans="2:22" ht="14.25" x14ac:dyDescent="0.2">
      <c r="B61" s="15" t="s">
        <v>53</v>
      </c>
      <c r="C61" s="15" t="s">
        <v>19</v>
      </c>
      <c r="D61" s="15">
        <v>6</v>
      </c>
      <c r="E61" s="56" t="str">
        <f t="shared" si="0"/>
        <v>Zineb</v>
      </c>
      <c r="F61" s="70">
        <v>850</v>
      </c>
      <c r="G61" s="71">
        <v>4.0239618695340996E-3</v>
      </c>
      <c r="H61" s="71">
        <v>1.14970339709544E-4</v>
      </c>
      <c r="I61" s="71">
        <v>3.3768095564405997E-5</v>
      </c>
      <c r="J61" s="71">
        <v>9.6480273717943709E-7</v>
      </c>
      <c r="K61" s="67" t="e">
        <f t="shared" si="1"/>
        <v>#DIV/0!</v>
      </c>
      <c r="L61" s="67" t="e">
        <f t="shared" si="2"/>
        <v>#DIV/0!</v>
      </c>
      <c r="M61" s="67" t="e">
        <f t="shared" si="3"/>
        <v>#DIV/0!</v>
      </c>
      <c r="N61" s="67" t="e">
        <f t="shared" si="4"/>
        <v>#DIV/0!</v>
      </c>
      <c r="O61" s="201"/>
      <c r="P61" s="201"/>
      <c r="Q61" s="201"/>
      <c r="R61" s="201"/>
      <c r="S61" s="93" t="e">
        <f t="shared" si="5"/>
        <v>#DIV/0!</v>
      </c>
      <c r="T61" s="93" t="e">
        <f t="shared" si="6"/>
        <v>#DIV/0!</v>
      </c>
      <c r="U61" s="93" t="e">
        <f t="shared" si="7"/>
        <v>#DIV/0!</v>
      </c>
      <c r="V61" s="93" t="e">
        <f t="shared" si="8"/>
        <v>#DIV/0!</v>
      </c>
    </row>
    <row r="62" spans="2:22" ht="14.25" x14ac:dyDescent="0.2">
      <c r="B62" s="15" t="s">
        <v>54</v>
      </c>
      <c r="C62" s="15" t="s">
        <v>19</v>
      </c>
      <c r="D62" s="15">
        <v>1</v>
      </c>
      <c r="E62" s="56" t="str">
        <f t="shared" si="0"/>
        <v>Zineb</v>
      </c>
      <c r="F62" s="70">
        <v>670</v>
      </c>
      <c r="G62" s="71">
        <v>1.1609923915239101E-3</v>
      </c>
      <c r="H62" s="71">
        <v>3.3171211398439503E-5</v>
      </c>
      <c r="I62" s="71">
        <v>1.8427270192401101E-5</v>
      </c>
      <c r="J62" s="71">
        <v>5.2649343922356501E-7</v>
      </c>
      <c r="K62" s="67" t="e">
        <f t="shared" si="1"/>
        <v>#DIV/0!</v>
      </c>
      <c r="L62" s="67" t="e">
        <f t="shared" si="2"/>
        <v>#DIV/0!</v>
      </c>
      <c r="M62" s="67" t="e">
        <f t="shared" si="3"/>
        <v>#DIV/0!</v>
      </c>
      <c r="N62" s="67" t="e">
        <f t="shared" si="4"/>
        <v>#DIV/0!</v>
      </c>
      <c r="O62" s="201"/>
      <c r="P62" s="201"/>
      <c r="Q62" s="201"/>
      <c r="R62" s="201"/>
      <c r="S62" s="93" t="e">
        <f t="shared" si="5"/>
        <v>#DIV/0!</v>
      </c>
      <c r="T62" s="93" t="e">
        <f t="shared" si="6"/>
        <v>#DIV/0!</v>
      </c>
      <c r="U62" s="93" t="e">
        <f t="shared" si="7"/>
        <v>#DIV/0!</v>
      </c>
      <c r="V62" s="93" t="e">
        <f t="shared" si="8"/>
        <v>#DIV/0!</v>
      </c>
    </row>
    <row r="63" spans="2:22" ht="14.25" x14ac:dyDescent="0.2">
      <c r="B63" s="15" t="s">
        <v>55</v>
      </c>
      <c r="C63" s="15" t="s">
        <v>19</v>
      </c>
      <c r="D63" s="15">
        <v>9</v>
      </c>
      <c r="E63" s="56" t="str">
        <f t="shared" si="0"/>
        <v>Zineb</v>
      </c>
      <c r="F63" s="70">
        <v>450</v>
      </c>
      <c r="G63" s="71">
        <v>5.1452761259861302E-3</v>
      </c>
      <c r="H63" s="71">
        <v>1.4700788997288301E-4</v>
      </c>
      <c r="I63" s="71">
        <v>6.3839226573318697E-5</v>
      </c>
      <c r="J63" s="71">
        <v>1.82397791695727E-6</v>
      </c>
      <c r="K63" s="67" t="e">
        <f t="shared" si="1"/>
        <v>#DIV/0!</v>
      </c>
      <c r="L63" s="67" t="e">
        <f t="shared" si="2"/>
        <v>#DIV/0!</v>
      </c>
      <c r="M63" s="67" t="e">
        <f t="shared" si="3"/>
        <v>#DIV/0!</v>
      </c>
      <c r="N63" s="67" t="e">
        <f t="shared" si="4"/>
        <v>#DIV/0!</v>
      </c>
      <c r="O63" s="201"/>
      <c r="P63" s="201"/>
      <c r="Q63" s="201"/>
      <c r="R63" s="201"/>
      <c r="S63" s="93" t="e">
        <f t="shared" si="5"/>
        <v>#DIV/0!</v>
      </c>
      <c r="T63" s="93" t="e">
        <f t="shared" si="6"/>
        <v>#DIV/0!</v>
      </c>
      <c r="U63" s="93" t="e">
        <f t="shared" si="7"/>
        <v>#DIV/0!</v>
      </c>
      <c r="V63" s="93" t="e">
        <f t="shared" si="8"/>
        <v>#DIV/0!</v>
      </c>
    </row>
    <row r="64" spans="2:22" ht="14.25" x14ac:dyDescent="0.2">
      <c r="B64" s="15" t="s">
        <v>56</v>
      </c>
      <c r="C64" s="15" t="s">
        <v>20</v>
      </c>
      <c r="D64" s="15">
        <v>1</v>
      </c>
      <c r="E64" s="56" t="str">
        <f t="shared" si="0"/>
        <v>Zineb</v>
      </c>
      <c r="F64" s="70">
        <v>300</v>
      </c>
      <c r="G64" s="71">
        <v>2.4105317809153298E-3</v>
      </c>
      <c r="H64" s="71">
        <v>6.8872336978529405E-5</v>
      </c>
      <c r="I64" s="71">
        <v>3.5073520845209601E-5</v>
      </c>
      <c r="J64" s="71">
        <v>1.00210060258484E-6</v>
      </c>
      <c r="K64" s="67" t="e">
        <f t="shared" si="1"/>
        <v>#DIV/0!</v>
      </c>
      <c r="L64" s="67" t="e">
        <f t="shared" si="2"/>
        <v>#DIV/0!</v>
      </c>
      <c r="M64" s="67" t="e">
        <f t="shared" si="3"/>
        <v>#DIV/0!</v>
      </c>
      <c r="N64" s="67" t="e">
        <f t="shared" si="4"/>
        <v>#DIV/0!</v>
      </c>
      <c r="O64" s="201"/>
      <c r="P64" s="201"/>
      <c r="Q64" s="201"/>
      <c r="R64" s="201"/>
      <c r="S64" s="93" t="e">
        <f t="shared" si="5"/>
        <v>#DIV/0!</v>
      </c>
      <c r="T64" s="93" t="e">
        <f t="shared" si="6"/>
        <v>#DIV/0!</v>
      </c>
      <c r="U64" s="93" t="e">
        <f t="shared" si="7"/>
        <v>#DIV/0!</v>
      </c>
      <c r="V64" s="93" t="e">
        <f t="shared" si="8"/>
        <v>#DIV/0!</v>
      </c>
    </row>
    <row r="65" spans="1:22" ht="14.25" x14ac:dyDescent="0.2">
      <c r="B65" s="15" t="s">
        <v>57</v>
      </c>
      <c r="C65" s="15" t="s">
        <v>20</v>
      </c>
      <c r="D65" s="15">
        <v>2</v>
      </c>
      <c r="E65" s="56" t="str">
        <f t="shared" si="0"/>
        <v>Zineb</v>
      </c>
      <c r="F65" s="70">
        <v>800</v>
      </c>
      <c r="G65" s="71">
        <v>1.5420733034261501E-4</v>
      </c>
      <c r="H65" s="71">
        <v>4.4059237507099199E-6</v>
      </c>
      <c r="I65" s="71">
        <v>1.13805202023665E-6</v>
      </c>
      <c r="J65" s="71">
        <v>3.2515772247707399E-8</v>
      </c>
      <c r="K65" s="67" t="e">
        <f t="shared" si="1"/>
        <v>#DIV/0!</v>
      </c>
      <c r="L65" s="67" t="e">
        <f t="shared" si="2"/>
        <v>#DIV/0!</v>
      </c>
      <c r="M65" s="67" t="e">
        <f t="shared" si="3"/>
        <v>#DIV/0!</v>
      </c>
      <c r="N65" s="67" t="e">
        <f t="shared" si="4"/>
        <v>#DIV/0!</v>
      </c>
      <c r="O65" s="201"/>
      <c r="P65" s="201"/>
      <c r="Q65" s="201"/>
      <c r="R65" s="201"/>
      <c r="S65" s="93" t="e">
        <f t="shared" si="5"/>
        <v>#DIV/0!</v>
      </c>
      <c r="T65" s="93" t="e">
        <f t="shared" si="6"/>
        <v>#DIV/0!</v>
      </c>
      <c r="U65" s="93" t="e">
        <f t="shared" si="7"/>
        <v>#DIV/0!</v>
      </c>
      <c r="V65" s="93" t="e">
        <f t="shared" si="8"/>
        <v>#DIV/0!</v>
      </c>
    </row>
    <row r="66" spans="1:22" ht="14.25" x14ac:dyDescent="0.2">
      <c r="B66" s="15" t="s">
        <v>58</v>
      </c>
      <c r="C66" s="15" t="s">
        <v>20</v>
      </c>
      <c r="D66" s="15">
        <v>6</v>
      </c>
      <c r="E66" s="56" t="str">
        <f t="shared" si="0"/>
        <v>Zineb</v>
      </c>
      <c r="F66" s="70">
        <v>300</v>
      </c>
      <c r="G66" s="71">
        <v>1.3004769018152701E-3</v>
      </c>
      <c r="H66" s="71">
        <v>3.7156483012949998E-5</v>
      </c>
      <c r="I66" s="71">
        <v>1.03364341703338E-5</v>
      </c>
      <c r="J66" s="71">
        <v>2.9532669282113502E-7</v>
      </c>
      <c r="K66" s="67" t="e">
        <f t="shared" si="1"/>
        <v>#DIV/0!</v>
      </c>
      <c r="L66" s="67" t="e">
        <f t="shared" si="2"/>
        <v>#DIV/0!</v>
      </c>
      <c r="M66" s="67" t="e">
        <f t="shared" si="3"/>
        <v>#DIV/0!</v>
      </c>
      <c r="N66" s="67" t="e">
        <f t="shared" si="4"/>
        <v>#DIV/0!</v>
      </c>
      <c r="O66" s="201"/>
      <c r="P66" s="201"/>
      <c r="Q66" s="201"/>
      <c r="R66" s="201"/>
      <c r="S66" s="93" t="e">
        <f t="shared" si="5"/>
        <v>#DIV/0!</v>
      </c>
      <c r="T66" s="93" t="e">
        <f t="shared" si="6"/>
        <v>#DIV/0!</v>
      </c>
      <c r="U66" s="93" t="e">
        <f t="shared" si="7"/>
        <v>#DIV/0!</v>
      </c>
      <c r="V66" s="93" t="e">
        <f t="shared" si="8"/>
        <v>#DIV/0!</v>
      </c>
    </row>
    <row r="67" spans="1:22" x14ac:dyDescent="0.2">
      <c r="B67" s="198" t="s">
        <v>120</v>
      </c>
      <c r="C67" s="198"/>
      <c r="D67" s="198"/>
      <c r="E67" s="198"/>
      <c r="F67" s="69"/>
      <c r="G67" s="69"/>
      <c r="H67" s="69"/>
      <c r="I67" s="69"/>
      <c r="J67" s="69"/>
      <c r="K67" s="94" t="e">
        <f>MAX(K20:K66)</f>
        <v>#DIV/0!</v>
      </c>
      <c r="L67" s="94" t="e">
        <f t="shared" ref="L67:V67" si="9">MAX(L20:L66)</f>
        <v>#DIV/0!</v>
      </c>
      <c r="M67" s="94" t="e">
        <f t="shared" si="9"/>
        <v>#DIV/0!</v>
      </c>
      <c r="N67" s="94" t="e">
        <f t="shared" si="9"/>
        <v>#DIV/0!</v>
      </c>
      <c r="O67" s="94"/>
      <c r="P67" s="94"/>
      <c r="Q67" s="94"/>
      <c r="R67" s="94"/>
      <c r="S67" s="94" t="e">
        <f t="shared" si="9"/>
        <v>#DIV/0!</v>
      </c>
      <c r="T67" s="94" t="e">
        <f t="shared" si="9"/>
        <v>#DIV/0!</v>
      </c>
      <c r="U67" s="94" t="e">
        <f t="shared" si="9"/>
        <v>#DIV/0!</v>
      </c>
      <c r="V67" s="94" t="e">
        <f t="shared" si="9"/>
        <v>#DIV/0!</v>
      </c>
    </row>
    <row r="68" spans="1:22" x14ac:dyDescent="0.2">
      <c r="B68" s="198" t="s">
        <v>121</v>
      </c>
      <c r="C68" s="198"/>
      <c r="D68" s="198"/>
      <c r="E68" s="198"/>
      <c r="F68" s="69"/>
      <c r="G68" s="69"/>
      <c r="H68" s="69"/>
      <c r="I68" s="69"/>
      <c r="J68" s="69"/>
      <c r="K68" s="94" t="e">
        <f>MIN(K20:K66)</f>
        <v>#DIV/0!</v>
      </c>
      <c r="L68" s="94" t="e">
        <f>MIN(L20:L66)</f>
        <v>#DIV/0!</v>
      </c>
      <c r="M68" s="94" t="e">
        <f>MIN(M20:M66)</f>
        <v>#DIV/0!</v>
      </c>
      <c r="N68" s="94" t="e">
        <f>MIN(N20:N66)</f>
        <v>#DIV/0!</v>
      </c>
      <c r="O68" s="94"/>
      <c r="P68" s="94"/>
      <c r="Q68" s="94"/>
      <c r="R68" s="94"/>
      <c r="S68" s="94" t="e">
        <f>MIN(S20:S66)</f>
        <v>#DIV/0!</v>
      </c>
      <c r="T68" s="94" t="e">
        <f>MIN(T20:T66)</f>
        <v>#DIV/0!</v>
      </c>
      <c r="U68" s="94" t="e">
        <f>MIN(U20:U66)</f>
        <v>#DIV/0!</v>
      </c>
      <c r="V68" s="94" t="e">
        <f>MIN(V20:V66)</f>
        <v>#DIV/0!</v>
      </c>
    </row>
    <row r="69" spans="1:22" x14ac:dyDescent="0.2">
      <c r="A69"/>
      <c r="B69" s="22"/>
      <c r="C69" s="22"/>
      <c r="D69" s="22"/>
      <c r="E69" s="110" t="s">
        <v>288</v>
      </c>
      <c r="F69" s="22"/>
      <c r="G69" s="22"/>
      <c r="H69" s="22"/>
      <c r="I69" s="22"/>
      <c r="J69" s="22"/>
      <c r="K69" s="94" t="e">
        <f>_xlfn.PERCENTILE.INC(K$20:K$66,0.9)</f>
        <v>#DIV/0!</v>
      </c>
      <c r="L69" s="94" t="e">
        <f t="shared" ref="L69:V69" si="10">_xlfn.PERCENTILE.INC(L$20:L$66,0.9)</f>
        <v>#DIV/0!</v>
      </c>
      <c r="M69" s="94" t="e">
        <f t="shared" si="10"/>
        <v>#DIV/0!</v>
      </c>
      <c r="N69" s="94" t="e">
        <f t="shared" si="10"/>
        <v>#DIV/0!</v>
      </c>
      <c r="O69" s="94"/>
      <c r="P69" s="94"/>
      <c r="Q69" s="94"/>
      <c r="R69" s="94"/>
      <c r="S69" s="94" t="e">
        <f t="shared" si="10"/>
        <v>#DIV/0!</v>
      </c>
      <c r="T69" s="94" t="e">
        <f t="shared" si="10"/>
        <v>#DIV/0!</v>
      </c>
      <c r="U69" s="94" t="e">
        <f t="shared" si="10"/>
        <v>#DIV/0!</v>
      </c>
      <c r="V69" s="94" t="e">
        <f t="shared" si="10"/>
        <v>#DIV/0!</v>
      </c>
    </row>
    <row r="70" spans="1:22" x14ac:dyDescent="0.2">
      <c r="B70" s="22"/>
      <c r="C70" s="22"/>
      <c r="D70" s="22"/>
      <c r="E70" s="110" t="s">
        <v>289</v>
      </c>
      <c r="F70" s="22"/>
      <c r="G70" s="22"/>
      <c r="H70" s="22"/>
      <c r="I70" s="22"/>
      <c r="J70" s="22"/>
      <c r="K70" s="94" t="e">
        <f>_xlfn.PERCENTILE.INC(K$20:K$66,0.8)</f>
        <v>#DIV/0!</v>
      </c>
      <c r="L70" s="94" t="e">
        <f t="shared" ref="L70:V70" si="11">_xlfn.PERCENTILE.INC(L$20:L$66,0.8)</f>
        <v>#DIV/0!</v>
      </c>
      <c r="M70" s="94" t="e">
        <f t="shared" si="11"/>
        <v>#DIV/0!</v>
      </c>
      <c r="N70" s="94" t="e">
        <f t="shared" si="11"/>
        <v>#DIV/0!</v>
      </c>
      <c r="O70" s="94"/>
      <c r="P70" s="94"/>
      <c r="Q70" s="94"/>
      <c r="R70" s="94"/>
      <c r="S70" s="94" t="e">
        <f t="shared" si="11"/>
        <v>#DIV/0!</v>
      </c>
      <c r="T70" s="94" t="e">
        <f t="shared" si="11"/>
        <v>#DIV/0!</v>
      </c>
      <c r="U70" s="94" t="e">
        <f t="shared" si="11"/>
        <v>#DIV/0!</v>
      </c>
      <c r="V70" s="94" t="e">
        <f t="shared" si="11"/>
        <v>#DIV/0!</v>
      </c>
    </row>
    <row r="71" spans="1:22" x14ac:dyDescent="0.2">
      <c r="B71" s="22"/>
      <c r="C71" s="22"/>
      <c r="D71" s="22"/>
      <c r="E71" s="110" t="s">
        <v>290</v>
      </c>
      <c r="F71" s="22"/>
      <c r="G71" s="22"/>
      <c r="H71" s="22"/>
      <c r="I71" s="22"/>
      <c r="J71" s="22"/>
      <c r="K71" s="94" t="e">
        <f>_xlfn.PERCENTILE.INC(K$20:K$66,0.75)</f>
        <v>#DIV/0!</v>
      </c>
      <c r="L71" s="94" t="e">
        <f t="shared" ref="L71:V71" si="12">_xlfn.PERCENTILE.INC(L$20:L$66,0.75)</f>
        <v>#DIV/0!</v>
      </c>
      <c r="M71" s="94" t="e">
        <f t="shared" si="12"/>
        <v>#DIV/0!</v>
      </c>
      <c r="N71" s="94" t="e">
        <f t="shared" si="12"/>
        <v>#DIV/0!</v>
      </c>
      <c r="O71" s="94"/>
      <c r="P71" s="94"/>
      <c r="Q71" s="94"/>
      <c r="R71" s="94"/>
      <c r="S71" s="94" t="e">
        <f t="shared" si="12"/>
        <v>#DIV/0!</v>
      </c>
      <c r="T71" s="94" t="e">
        <f t="shared" si="12"/>
        <v>#DIV/0!</v>
      </c>
      <c r="U71" s="94" t="e">
        <f t="shared" si="12"/>
        <v>#DIV/0!</v>
      </c>
      <c r="V71" s="94" t="e">
        <f t="shared" si="12"/>
        <v>#DIV/0!</v>
      </c>
    </row>
    <row r="72" spans="1:22" x14ac:dyDescent="0.2">
      <c r="B72" s="22"/>
      <c r="C72" s="22"/>
      <c r="D72" s="22"/>
      <c r="E72" s="110" t="s">
        <v>291</v>
      </c>
      <c r="F72" s="22"/>
      <c r="G72" s="22"/>
      <c r="H72" s="22"/>
      <c r="I72" s="22"/>
      <c r="J72" s="22"/>
      <c r="K72" s="94" t="e">
        <f>_xlfn.PERCENTILE.INC(K$20:K$66,0.5)</f>
        <v>#DIV/0!</v>
      </c>
      <c r="L72" s="94" t="e">
        <f t="shared" ref="L72:V72" si="13">_xlfn.PERCENTILE.INC(L$20:L$66,0.5)</f>
        <v>#DIV/0!</v>
      </c>
      <c r="M72" s="94" t="e">
        <f t="shared" si="13"/>
        <v>#DIV/0!</v>
      </c>
      <c r="N72" s="94" t="e">
        <f t="shared" si="13"/>
        <v>#DIV/0!</v>
      </c>
      <c r="O72" s="94"/>
      <c r="P72" s="94"/>
      <c r="Q72" s="94"/>
      <c r="R72" s="94"/>
      <c r="S72" s="94" t="e">
        <f t="shared" si="13"/>
        <v>#DIV/0!</v>
      </c>
      <c r="T72" s="94" t="e">
        <f t="shared" si="13"/>
        <v>#DIV/0!</v>
      </c>
      <c r="U72" s="94" t="e">
        <f t="shared" si="13"/>
        <v>#DIV/0!</v>
      </c>
      <c r="V72" s="94" t="e">
        <f t="shared" si="13"/>
        <v>#DIV/0!</v>
      </c>
    </row>
    <row r="73" spans="1:22" x14ac:dyDescent="0.2">
      <c r="B73" s="22"/>
      <c r="C73" s="22"/>
      <c r="D73" s="22"/>
      <c r="E73" s="110" t="s">
        <v>292</v>
      </c>
      <c r="F73" s="22"/>
      <c r="G73" s="22"/>
      <c r="H73" s="22"/>
      <c r="I73" s="22"/>
      <c r="J73" s="22"/>
      <c r="K73" s="94" t="e">
        <f>_xlfn.PERCENTILE.INC(K$20:K$66,0.25)</f>
        <v>#DIV/0!</v>
      </c>
      <c r="L73" s="94" t="e">
        <f t="shared" ref="L73:V73" si="14">_xlfn.PERCENTILE.INC(L$20:L$66,0.25)</f>
        <v>#DIV/0!</v>
      </c>
      <c r="M73" s="94" t="e">
        <f t="shared" si="14"/>
        <v>#DIV/0!</v>
      </c>
      <c r="N73" s="94" t="e">
        <f t="shared" si="14"/>
        <v>#DIV/0!</v>
      </c>
      <c r="O73" s="94"/>
      <c r="P73" s="94"/>
      <c r="Q73" s="94"/>
      <c r="R73" s="94"/>
      <c r="S73" s="94" t="e">
        <f t="shared" si="14"/>
        <v>#DIV/0!</v>
      </c>
      <c r="T73" s="94" t="e">
        <f t="shared" si="14"/>
        <v>#DIV/0!</v>
      </c>
      <c r="U73" s="94" t="e">
        <f t="shared" si="14"/>
        <v>#DIV/0!</v>
      </c>
      <c r="V73" s="94" t="e">
        <f t="shared" si="14"/>
        <v>#DIV/0!</v>
      </c>
    </row>
    <row r="74" spans="1:22" x14ac:dyDescent="0.2">
      <c r="B74" s="22"/>
      <c r="C74" s="22"/>
      <c r="D74" s="22"/>
      <c r="E74" s="110" t="s">
        <v>293</v>
      </c>
      <c r="F74" s="22"/>
      <c r="G74" s="22"/>
      <c r="H74" s="22"/>
      <c r="I74" s="22"/>
      <c r="J74" s="22"/>
      <c r="K74" s="94" t="e">
        <f>_xlfn.PERCENTILE.INC(K$20:K$66,0.1)</f>
        <v>#DIV/0!</v>
      </c>
      <c r="L74" s="94" t="e">
        <f t="shared" ref="L74:V74" si="15">_xlfn.PERCENTILE.INC(L$20:L$66,0.1)</f>
        <v>#DIV/0!</v>
      </c>
      <c r="M74" s="94" t="e">
        <f t="shared" si="15"/>
        <v>#DIV/0!</v>
      </c>
      <c r="N74" s="94" t="e">
        <f t="shared" si="15"/>
        <v>#DIV/0!</v>
      </c>
      <c r="O74" s="94"/>
      <c r="P74" s="94"/>
      <c r="Q74" s="94"/>
      <c r="R74" s="94"/>
      <c r="S74" s="94" t="e">
        <f t="shared" si="15"/>
        <v>#DIV/0!</v>
      </c>
      <c r="T74" s="94" t="e">
        <f t="shared" si="15"/>
        <v>#DIV/0!</v>
      </c>
      <c r="U74" s="94" t="e">
        <f t="shared" si="15"/>
        <v>#DIV/0!</v>
      </c>
      <c r="V74" s="94" t="e">
        <f t="shared" si="15"/>
        <v>#DIV/0!</v>
      </c>
    </row>
  </sheetData>
  <mergeCells count="12">
    <mergeCell ref="B4:V4"/>
    <mergeCell ref="B2:V2"/>
    <mergeCell ref="B67:E67"/>
    <mergeCell ref="B68:E68"/>
    <mergeCell ref="C19:D19"/>
    <mergeCell ref="B18:V18"/>
    <mergeCell ref="B6:H6"/>
    <mergeCell ref="B12:H12"/>
    <mergeCell ref="O20:O66"/>
    <mergeCell ref="P20:P66"/>
    <mergeCell ref="Q20:Q66"/>
    <mergeCell ref="R20:R66"/>
  </mergeCells>
  <pageMargins left="0.7" right="0.7" top="0.75" bottom="0.75" header="0.3" footer="0.3"/>
  <pageSetup paperSize="9" orientation="portrait" verticalDpi="0" r:id="rId1"/>
  <ignoredErrors>
    <ignoredError sqref="M20" formula="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sheetPr>
  <dimension ref="B2:V73"/>
  <sheetViews>
    <sheetView zoomScale="55" zoomScaleNormal="55" workbookViewId="0"/>
  </sheetViews>
  <sheetFormatPr defaultRowHeight="12.75" x14ac:dyDescent="0.2"/>
  <cols>
    <col min="1" max="1" width="9" style="1"/>
    <col min="2" max="2" width="24.625" style="1" bestFit="1" customWidth="1"/>
    <col min="3" max="3" width="3.875" style="1" bestFit="1" customWidth="1"/>
    <col min="4" max="4" width="3.625" style="1" customWidth="1"/>
    <col min="5" max="5" width="23.5" style="1" customWidth="1"/>
    <col min="6" max="6" width="10.75" style="1" customWidth="1"/>
    <col min="7" max="7" width="13.75" style="1" customWidth="1"/>
    <col min="8" max="8" width="11.625" style="1" customWidth="1"/>
    <col min="9" max="9" width="15.375" style="1" customWidth="1"/>
    <col min="10" max="10" width="12.75" style="1" customWidth="1"/>
    <col min="11" max="11" width="26.75" style="1" bestFit="1" customWidth="1"/>
    <col min="12" max="12" width="19.5" style="1" bestFit="1" customWidth="1"/>
    <col min="13" max="13" width="26.75" style="1" bestFit="1" customWidth="1"/>
    <col min="14" max="14" width="22.125" style="1" bestFit="1" customWidth="1"/>
    <col min="15" max="18" width="9" style="1"/>
    <col min="19" max="22" width="14.375" style="1" bestFit="1" customWidth="1"/>
    <col min="23" max="16384" width="9" style="1"/>
  </cols>
  <sheetData>
    <row r="2" spans="2:22" ht="18" x14ac:dyDescent="0.25">
      <c r="B2" s="160" t="s">
        <v>302</v>
      </c>
      <c r="C2" s="160"/>
      <c r="D2" s="160"/>
      <c r="E2" s="160"/>
      <c r="F2" s="160"/>
      <c r="G2" s="160"/>
      <c r="H2" s="160"/>
      <c r="I2" s="160"/>
      <c r="J2" s="160"/>
      <c r="K2" s="160"/>
      <c r="L2" s="160"/>
      <c r="M2" s="160"/>
      <c r="N2" s="160"/>
      <c r="O2" s="160"/>
      <c r="P2" s="160"/>
      <c r="Q2" s="160"/>
      <c r="R2" s="160"/>
      <c r="S2" s="160"/>
      <c r="T2" s="160"/>
      <c r="U2" s="160"/>
      <c r="V2" s="160"/>
    </row>
    <row r="4" spans="2:22" ht="21" customHeight="1" thickBot="1" x14ac:dyDescent="0.35">
      <c r="B4" s="159" t="s">
        <v>297</v>
      </c>
      <c r="C4" s="159"/>
      <c r="D4" s="159"/>
      <c r="E4" s="159"/>
      <c r="F4" s="159"/>
      <c r="G4" s="159"/>
      <c r="H4" s="159"/>
      <c r="I4" s="159"/>
      <c r="J4" s="159"/>
      <c r="K4" s="159"/>
      <c r="L4" s="159"/>
      <c r="M4" s="159"/>
      <c r="N4" s="159"/>
      <c r="O4" s="159"/>
      <c r="P4" s="159"/>
      <c r="Q4" s="159"/>
      <c r="R4" s="159"/>
      <c r="S4" s="159"/>
      <c r="T4" s="159"/>
      <c r="U4" s="159"/>
      <c r="V4" s="159"/>
    </row>
    <row r="5" spans="2:22" ht="13.5" thickTop="1" x14ac:dyDescent="0.2">
      <c r="B5"/>
      <c r="C5"/>
      <c r="D5"/>
      <c r="E5"/>
      <c r="F5"/>
      <c r="G5"/>
      <c r="H5"/>
      <c r="I5"/>
      <c r="J5"/>
      <c r="K5"/>
      <c r="L5"/>
      <c r="M5"/>
      <c r="N5"/>
    </row>
    <row r="6" spans="2:22" ht="18" thickBot="1" x14ac:dyDescent="0.35">
      <c r="B6" s="200" t="s">
        <v>160</v>
      </c>
      <c r="C6" s="200"/>
      <c r="D6" s="200"/>
      <c r="E6" s="200"/>
      <c r="F6" s="200"/>
      <c r="G6" s="200"/>
      <c r="H6" s="200"/>
      <c r="I6"/>
      <c r="J6"/>
      <c r="K6"/>
      <c r="L6"/>
      <c r="M6"/>
      <c r="N6"/>
    </row>
    <row r="7" spans="2:22" ht="13.5" thickTop="1" x14ac:dyDescent="0.2">
      <c r="I7"/>
      <c r="K7"/>
      <c r="L7"/>
      <c r="M7"/>
      <c r="N7"/>
    </row>
    <row r="8" spans="2:22" ht="15" x14ac:dyDescent="0.2">
      <c r="B8" s="1" t="s">
        <v>236</v>
      </c>
      <c r="G8" s="66">
        <f>Leaching_MAMPEC_Z</f>
        <v>2.5</v>
      </c>
      <c r="H8" s="33" t="s">
        <v>155</v>
      </c>
      <c r="I8"/>
      <c r="J8" t="s">
        <v>303</v>
      </c>
      <c r="K8"/>
      <c r="L8"/>
      <c r="M8"/>
      <c r="N8"/>
    </row>
    <row r="9" spans="2:22" ht="15" x14ac:dyDescent="0.2">
      <c r="B9" s="1" t="s">
        <v>163</v>
      </c>
      <c r="G9" s="43" t="e">
        <f>Leaching_Product_Z</f>
        <v>#DIV/0!</v>
      </c>
      <c r="H9" s="33" t="s">
        <v>155</v>
      </c>
      <c r="I9"/>
      <c r="J9"/>
      <c r="K9"/>
      <c r="L9"/>
      <c r="M9"/>
      <c r="N9"/>
    </row>
    <row r="10" spans="2:22" x14ac:dyDescent="0.2">
      <c r="B10" s="1" t="s">
        <v>161</v>
      </c>
      <c r="G10" s="43" t="e">
        <f>Leaching_Conversion_Factor_Z</f>
        <v>#DIV/0!</v>
      </c>
      <c r="H10" s="1" t="s">
        <v>2</v>
      </c>
      <c r="I10"/>
      <c r="J10"/>
      <c r="K10"/>
      <c r="L10"/>
      <c r="M10"/>
      <c r="N10"/>
    </row>
    <row r="11" spans="2:22" x14ac:dyDescent="0.2">
      <c r="G11" s="43"/>
      <c r="I11"/>
      <c r="J11"/>
      <c r="K11"/>
      <c r="L11"/>
      <c r="M11"/>
      <c r="N11"/>
    </row>
    <row r="12" spans="2:22" ht="18" thickBot="1" x14ac:dyDescent="0.35">
      <c r="B12" s="200" t="s">
        <v>235</v>
      </c>
      <c r="C12" s="200"/>
      <c r="D12" s="200"/>
      <c r="E12" s="200"/>
      <c r="F12" s="200"/>
      <c r="G12" s="200"/>
      <c r="H12" s="200"/>
      <c r="I12"/>
      <c r="J12"/>
      <c r="K12"/>
      <c r="L12"/>
      <c r="M12"/>
      <c r="N12"/>
    </row>
    <row r="13" spans="2:22" ht="13.5" thickTop="1" x14ac:dyDescent="0.2">
      <c r="I13"/>
      <c r="J13"/>
      <c r="K13"/>
      <c r="L13"/>
      <c r="M13"/>
      <c r="N13"/>
    </row>
    <row r="14" spans="2:22" x14ac:dyDescent="0.2">
      <c r="B14" s="1" t="s">
        <v>254</v>
      </c>
      <c r="G14" s="66">
        <f>Application_MAMPEC_Z</f>
        <v>0.9</v>
      </c>
      <c r="I14"/>
      <c r="J14" s="127" t="s">
        <v>303</v>
      </c>
      <c r="K14"/>
      <c r="L14"/>
      <c r="M14"/>
      <c r="N14"/>
    </row>
    <row r="15" spans="2:22" x14ac:dyDescent="0.2">
      <c r="B15" s="1" t="s">
        <v>237</v>
      </c>
      <c r="G15" s="1">
        <f>Application_Factor_Z</f>
        <v>0</v>
      </c>
      <c r="I15"/>
      <c r="J15"/>
      <c r="K15"/>
      <c r="L15"/>
      <c r="M15"/>
      <c r="N15"/>
    </row>
    <row r="16" spans="2:22" x14ac:dyDescent="0.2">
      <c r="B16" s="1" t="s">
        <v>161</v>
      </c>
      <c r="G16" s="1">
        <f>Application_Conversion_Factor_Z</f>
        <v>0</v>
      </c>
      <c r="H16" s="63"/>
      <c r="I16"/>
      <c r="J16"/>
      <c r="K16"/>
      <c r="L16"/>
      <c r="M16"/>
      <c r="N16"/>
    </row>
    <row r="17" spans="2:22" x14ac:dyDescent="0.2">
      <c r="B17"/>
      <c r="C17"/>
      <c r="D17"/>
      <c r="E17"/>
      <c r="F17"/>
      <c r="G17"/>
      <c r="H17"/>
      <c r="I17"/>
      <c r="J17"/>
      <c r="K17"/>
      <c r="L17"/>
      <c r="M17"/>
      <c r="N17"/>
    </row>
    <row r="18" spans="2:22" ht="15" x14ac:dyDescent="0.2">
      <c r="B18" s="186" t="s">
        <v>265</v>
      </c>
      <c r="C18" s="186"/>
      <c r="D18" s="186"/>
      <c r="E18" s="186"/>
      <c r="F18" s="186"/>
      <c r="G18" s="186"/>
      <c r="H18" s="186"/>
      <c r="I18" s="186"/>
      <c r="J18" s="186"/>
      <c r="K18" s="186"/>
      <c r="L18" s="186"/>
      <c r="M18" s="186"/>
      <c r="N18" s="186"/>
      <c r="O18" s="186"/>
      <c r="P18" s="186"/>
      <c r="Q18" s="186"/>
      <c r="R18" s="186"/>
      <c r="S18" s="186"/>
      <c r="T18" s="186"/>
      <c r="U18" s="186"/>
      <c r="V18" s="186"/>
    </row>
    <row r="19" spans="2:22" ht="128.25" x14ac:dyDescent="0.2">
      <c r="B19" s="16" t="s">
        <v>10</v>
      </c>
      <c r="C19" s="199" t="s">
        <v>11</v>
      </c>
      <c r="D19" s="199"/>
      <c r="E19" s="16" t="s">
        <v>12</v>
      </c>
      <c r="F19" s="16" t="s">
        <v>255</v>
      </c>
      <c r="G19" s="18" t="s">
        <v>256</v>
      </c>
      <c r="H19" s="18" t="s">
        <v>268</v>
      </c>
      <c r="I19" s="18" t="s">
        <v>257</v>
      </c>
      <c r="J19" s="18" t="s">
        <v>258</v>
      </c>
      <c r="K19" s="16" t="s">
        <v>244</v>
      </c>
      <c r="L19" s="16" t="s">
        <v>334</v>
      </c>
      <c r="M19" s="16" t="s">
        <v>335</v>
      </c>
      <c r="N19" s="16" t="s">
        <v>336</v>
      </c>
      <c r="O19" s="16" t="s">
        <v>245</v>
      </c>
      <c r="P19" s="16" t="s">
        <v>246</v>
      </c>
      <c r="Q19" s="16" t="s">
        <v>247</v>
      </c>
      <c r="R19" s="16" t="s">
        <v>248</v>
      </c>
      <c r="S19" s="16" t="s">
        <v>170</v>
      </c>
      <c r="T19" s="16" t="s">
        <v>337</v>
      </c>
      <c r="U19" s="16" t="s">
        <v>338</v>
      </c>
      <c r="V19" s="16" t="s">
        <v>339</v>
      </c>
    </row>
    <row r="20" spans="2:22" ht="28.5" x14ac:dyDescent="0.2">
      <c r="B20" s="15" t="s">
        <v>74</v>
      </c>
      <c r="C20" s="15" t="s">
        <v>59</v>
      </c>
      <c r="D20" s="15">
        <v>1</v>
      </c>
      <c r="E20" s="15" t="str">
        <f t="shared" ref="E20:E65" si="0">Compound_Name_Z</f>
        <v>Zineb</v>
      </c>
      <c r="F20" s="70">
        <v>350</v>
      </c>
      <c r="G20" s="71">
        <v>5.3295689082005998E-4</v>
      </c>
      <c r="H20" s="71">
        <v>1.5227339836201301E-5</v>
      </c>
      <c r="I20" s="71">
        <v>4.7608082513161404E-6</v>
      </c>
      <c r="J20" s="71">
        <v>1.3602309361431199E-7</v>
      </c>
      <c r="K20" s="67" t="e">
        <f t="shared" ref="K20:K65" si="1">((($F20/100)*G20)*Leaching_Conversion_Factor_Z*Application_Conversion_Factor_Z)+Background_SW_Med_Z</f>
        <v>#DIV/0!</v>
      </c>
      <c r="L20" s="67" t="e">
        <f t="shared" ref="L20:L65" si="2">((($F20/100)*H20)*Leaching_Conversion_Factor_Z*Application_Conversion_Factor_Z)+Background_Sed_Med_Z</f>
        <v>#DIV/0!</v>
      </c>
      <c r="M20" s="67" t="e">
        <f t="shared" ref="M20:M65" si="3">((($F20/100)*I20)*Leaching_Conversion_Factor_Z*Application_Conversion_Factor_Z)+Background_SW_Med_Z</f>
        <v>#DIV/0!</v>
      </c>
      <c r="N20" s="67" t="e">
        <f t="shared" ref="N20:N65" si="4">((($F20/100)*J20)*Leaching_Conversion_Factor_Z*Application_Conversion_Factor_Z)+Background_Sed_Med_Z</f>
        <v>#DIV/0!</v>
      </c>
      <c r="O20" s="201">
        <f>PNEC_Aquatic_Inside_Z</f>
        <v>2.1899999999999999E-2</v>
      </c>
      <c r="P20" s="201">
        <f>PNEC_Sediment_Inside_Z</f>
        <v>4.5500000000000002E-3</v>
      </c>
      <c r="Q20" s="201">
        <f>PNEC_Aquatic_Surrounding_Z</f>
        <v>2.1899999999999999E-2</v>
      </c>
      <c r="R20" s="201">
        <f>PNEC_Sediment_Surrounding_Z</f>
        <v>4.5500000000000002E-3</v>
      </c>
      <c r="S20" s="67" t="e">
        <f t="shared" ref="S20:S65" si="5">K20/PNEC_Aquatic_Inside_Z</f>
        <v>#DIV/0!</v>
      </c>
      <c r="T20" s="67" t="e">
        <f t="shared" ref="T20:T65" si="6">L20/PNEC_Sediment_Inside_Z</f>
        <v>#DIV/0!</v>
      </c>
      <c r="U20" s="67" t="e">
        <f t="shared" ref="U20:U65" si="7">M20/PNEC_Aquatic_Surrounding_Z</f>
        <v>#DIV/0!</v>
      </c>
      <c r="V20" s="67" t="e">
        <f t="shared" ref="V20:V65" si="8">N20/PNEC_Sediment_Surrounding_Z</f>
        <v>#DIV/0!</v>
      </c>
    </row>
    <row r="21" spans="2:22" ht="28.5" x14ac:dyDescent="0.2">
      <c r="B21" s="15" t="s">
        <v>75</v>
      </c>
      <c r="C21" s="15" t="s">
        <v>59</v>
      </c>
      <c r="D21" s="15">
        <v>2</v>
      </c>
      <c r="E21" s="56" t="str">
        <f t="shared" si="0"/>
        <v>Zineb</v>
      </c>
      <c r="F21" s="70">
        <v>237</v>
      </c>
      <c r="G21" s="71">
        <v>1.5871762740425799E-3</v>
      </c>
      <c r="H21" s="71">
        <v>4.5347893719735999E-5</v>
      </c>
      <c r="I21" s="71">
        <v>1.3243790699067001E-5</v>
      </c>
      <c r="J21" s="71">
        <v>3.7839402333444002E-7</v>
      </c>
      <c r="K21" s="67" t="e">
        <f t="shared" si="1"/>
        <v>#DIV/0!</v>
      </c>
      <c r="L21" s="67" t="e">
        <f t="shared" si="2"/>
        <v>#DIV/0!</v>
      </c>
      <c r="M21" s="67" t="e">
        <f t="shared" si="3"/>
        <v>#DIV/0!</v>
      </c>
      <c r="N21" s="67" t="e">
        <f t="shared" si="4"/>
        <v>#DIV/0!</v>
      </c>
      <c r="O21" s="201"/>
      <c r="P21" s="201"/>
      <c r="Q21" s="201"/>
      <c r="R21" s="201"/>
      <c r="S21" s="67" t="e">
        <f t="shared" si="5"/>
        <v>#DIV/0!</v>
      </c>
      <c r="T21" s="67" t="e">
        <f t="shared" si="6"/>
        <v>#DIV/0!</v>
      </c>
      <c r="U21" s="67" t="e">
        <f t="shared" si="7"/>
        <v>#DIV/0!</v>
      </c>
      <c r="V21" s="67" t="e">
        <f t="shared" si="8"/>
        <v>#DIV/0!</v>
      </c>
    </row>
    <row r="22" spans="2:22" ht="28.5" x14ac:dyDescent="0.2">
      <c r="B22" s="15" t="s">
        <v>76</v>
      </c>
      <c r="C22" s="15" t="s">
        <v>59</v>
      </c>
      <c r="D22" s="15">
        <v>3</v>
      </c>
      <c r="E22" s="56" t="str">
        <f t="shared" si="0"/>
        <v>Zineb</v>
      </c>
      <c r="F22" s="70">
        <v>50</v>
      </c>
      <c r="G22" s="71">
        <v>6.6945594910066601E-4</v>
      </c>
      <c r="H22" s="71">
        <v>1.91273129985348E-5</v>
      </c>
      <c r="I22" s="71">
        <v>6.6355181364549202E-6</v>
      </c>
      <c r="J22" s="71">
        <v>1.8958623291988401E-7</v>
      </c>
      <c r="K22" s="67" t="e">
        <f t="shared" si="1"/>
        <v>#DIV/0!</v>
      </c>
      <c r="L22" s="67" t="e">
        <f t="shared" si="2"/>
        <v>#DIV/0!</v>
      </c>
      <c r="M22" s="67" t="e">
        <f t="shared" si="3"/>
        <v>#DIV/0!</v>
      </c>
      <c r="N22" s="67" t="e">
        <f t="shared" si="4"/>
        <v>#DIV/0!</v>
      </c>
      <c r="O22" s="201"/>
      <c r="P22" s="201"/>
      <c r="Q22" s="201"/>
      <c r="R22" s="201"/>
      <c r="S22" s="67" t="e">
        <f t="shared" si="5"/>
        <v>#DIV/0!</v>
      </c>
      <c r="T22" s="67" t="e">
        <f t="shared" si="6"/>
        <v>#DIV/0!</v>
      </c>
      <c r="U22" s="67" t="e">
        <f t="shared" si="7"/>
        <v>#DIV/0!</v>
      </c>
      <c r="V22" s="67" t="e">
        <f t="shared" si="8"/>
        <v>#DIV/0!</v>
      </c>
    </row>
    <row r="23" spans="2:22" ht="28.5" x14ac:dyDescent="0.2">
      <c r="B23" s="15" t="s">
        <v>77</v>
      </c>
      <c r="C23" s="15" t="s">
        <v>59</v>
      </c>
      <c r="D23" s="15">
        <v>5</v>
      </c>
      <c r="E23" s="56" t="str">
        <f t="shared" si="0"/>
        <v>Zineb</v>
      </c>
      <c r="F23" s="70">
        <v>25</v>
      </c>
      <c r="G23" s="71">
        <v>5.8213854994392E-4</v>
      </c>
      <c r="H23" s="71">
        <v>1.6632530023343899E-5</v>
      </c>
      <c r="I23" s="71">
        <v>6.3976326003721601E-6</v>
      </c>
      <c r="J23" s="71">
        <v>1.82789503777297E-7</v>
      </c>
      <c r="K23" s="67" t="e">
        <f t="shared" si="1"/>
        <v>#DIV/0!</v>
      </c>
      <c r="L23" s="67" t="e">
        <f t="shared" si="2"/>
        <v>#DIV/0!</v>
      </c>
      <c r="M23" s="67" t="e">
        <f t="shared" si="3"/>
        <v>#DIV/0!</v>
      </c>
      <c r="N23" s="67" t="e">
        <f t="shared" si="4"/>
        <v>#DIV/0!</v>
      </c>
      <c r="O23" s="201"/>
      <c r="P23" s="201"/>
      <c r="Q23" s="201"/>
      <c r="R23" s="201"/>
      <c r="S23" s="67" t="e">
        <f t="shared" si="5"/>
        <v>#DIV/0!</v>
      </c>
      <c r="T23" s="67" t="e">
        <f t="shared" si="6"/>
        <v>#DIV/0!</v>
      </c>
      <c r="U23" s="67" t="e">
        <f t="shared" si="7"/>
        <v>#DIV/0!</v>
      </c>
      <c r="V23" s="67" t="e">
        <f t="shared" si="8"/>
        <v>#DIV/0!</v>
      </c>
    </row>
    <row r="24" spans="2:22" ht="28.5" x14ac:dyDescent="0.2">
      <c r="B24" s="15" t="s">
        <v>78</v>
      </c>
      <c r="C24" s="15" t="s">
        <v>13</v>
      </c>
      <c r="D24" s="15">
        <v>10</v>
      </c>
      <c r="E24" s="56" t="str">
        <f t="shared" si="0"/>
        <v>Zineb</v>
      </c>
      <c r="F24" s="70">
        <v>176</v>
      </c>
      <c r="G24" s="71">
        <v>3.1935492035700002E-4</v>
      </c>
      <c r="H24" s="71">
        <v>9.1244262603140699E-6</v>
      </c>
      <c r="I24" s="71">
        <v>2.0874533135918599E-6</v>
      </c>
      <c r="J24" s="71">
        <v>5.9641523593591705E-8</v>
      </c>
      <c r="K24" s="67" t="e">
        <f t="shared" si="1"/>
        <v>#DIV/0!</v>
      </c>
      <c r="L24" s="67" t="e">
        <f t="shared" si="2"/>
        <v>#DIV/0!</v>
      </c>
      <c r="M24" s="67" t="e">
        <f t="shared" si="3"/>
        <v>#DIV/0!</v>
      </c>
      <c r="N24" s="67" t="e">
        <f t="shared" si="4"/>
        <v>#DIV/0!</v>
      </c>
      <c r="O24" s="201"/>
      <c r="P24" s="201"/>
      <c r="Q24" s="201"/>
      <c r="R24" s="201"/>
      <c r="S24" s="67" t="e">
        <f t="shared" si="5"/>
        <v>#DIV/0!</v>
      </c>
      <c r="T24" s="67" t="e">
        <f t="shared" si="6"/>
        <v>#DIV/0!</v>
      </c>
      <c r="U24" s="67" t="e">
        <f t="shared" si="7"/>
        <v>#DIV/0!</v>
      </c>
      <c r="V24" s="67" t="e">
        <f t="shared" si="8"/>
        <v>#DIV/0!</v>
      </c>
    </row>
    <row r="25" spans="2:22" ht="28.5" x14ac:dyDescent="0.2">
      <c r="B25" s="15" t="s">
        <v>79</v>
      </c>
      <c r="C25" s="15" t="s">
        <v>13</v>
      </c>
      <c r="D25" s="15">
        <v>4</v>
      </c>
      <c r="E25" s="56" t="str">
        <f t="shared" si="0"/>
        <v>Zineb</v>
      </c>
      <c r="F25" s="70">
        <v>440</v>
      </c>
      <c r="G25" s="71">
        <v>6.83320934185758E-4</v>
      </c>
      <c r="H25" s="71">
        <v>1.9523455339367502E-5</v>
      </c>
      <c r="I25" s="71">
        <v>4.2763084042192702E-6</v>
      </c>
      <c r="J25" s="71">
        <v>1.2218023978002199E-7</v>
      </c>
      <c r="K25" s="67" t="e">
        <f t="shared" si="1"/>
        <v>#DIV/0!</v>
      </c>
      <c r="L25" s="67" t="e">
        <f t="shared" si="2"/>
        <v>#DIV/0!</v>
      </c>
      <c r="M25" s="67" t="e">
        <f t="shared" si="3"/>
        <v>#DIV/0!</v>
      </c>
      <c r="N25" s="67" t="e">
        <f t="shared" si="4"/>
        <v>#DIV/0!</v>
      </c>
      <c r="O25" s="201"/>
      <c r="P25" s="201"/>
      <c r="Q25" s="201"/>
      <c r="R25" s="201"/>
      <c r="S25" s="67" t="e">
        <f t="shared" si="5"/>
        <v>#DIV/0!</v>
      </c>
      <c r="T25" s="67" t="e">
        <f t="shared" si="6"/>
        <v>#DIV/0!</v>
      </c>
      <c r="U25" s="67" t="e">
        <f t="shared" si="7"/>
        <v>#DIV/0!</v>
      </c>
      <c r="V25" s="67" t="e">
        <f t="shared" si="8"/>
        <v>#DIV/0!</v>
      </c>
    </row>
    <row r="26" spans="2:22" ht="28.5" x14ac:dyDescent="0.2">
      <c r="B26" s="15" t="s">
        <v>80</v>
      </c>
      <c r="C26" s="15" t="s">
        <v>13</v>
      </c>
      <c r="D26" s="15">
        <v>5</v>
      </c>
      <c r="E26" s="56" t="str">
        <f t="shared" si="0"/>
        <v>Zineb</v>
      </c>
      <c r="F26" s="70">
        <v>450</v>
      </c>
      <c r="G26" s="71">
        <v>6.5654427919071201E-4</v>
      </c>
      <c r="H26" s="71">
        <v>1.8758408150460998E-5</v>
      </c>
      <c r="I26" s="71">
        <v>4.2764504974644501E-6</v>
      </c>
      <c r="J26" s="71">
        <v>1.2218430023061799E-7</v>
      </c>
      <c r="K26" s="67" t="e">
        <f t="shared" si="1"/>
        <v>#DIV/0!</v>
      </c>
      <c r="L26" s="67" t="e">
        <f t="shared" si="2"/>
        <v>#DIV/0!</v>
      </c>
      <c r="M26" s="67" t="e">
        <f t="shared" si="3"/>
        <v>#DIV/0!</v>
      </c>
      <c r="N26" s="67" t="e">
        <f t="shared" si="4"/>
        <v>#DIV/0!</v>
      </c>
      <c r="O26" s="201"/>
      <c r="P26" s="201"/>
      <c r="Q26" s="201"/>
      <c r="R26" s="201"/>
      <c r="S26" s="67" t="e">
        <f t="shared" si="5"/>
        <v>#DIV/0!</v>
      </c>
      <c r="T26" s="67" t="e">
        <f t="shared" si="6"/>
        <v>#DIV/0!</v>
      </c>
      <c r="U26" s="67" t="e">
        <f t="shared" si="7"/>
        <v>#DIV/0!</v>
      </c>
      <c r="V26" s="67" t="e">
        <f t="shared" si="8"/>
        <v>#DIV/0!</v>
      </c>
    </row>
    <row r="27" spans="2:22" ht="28.5" x14ac:dyDescent="0.2">
      <c r="B27" s="15" t="s">
        <v>81</v>
      </c>
      <c r="C27" s="15" t="s">
        <v>13</v>
      </c>
      <c r="D27" s="15">
        <v>6</v>
      </c>
      <c r="E27" s="56" t="str">
        <f t="shared" si="0"/>
        <v>Zineb</v>
      </c>
      <c r="F27" s="70">
        <v>227</v>
      </c>
      <c r="G27" s="71">
        <v>1.4735017297789501E-3</v>
      </c>
      <c r="H27" s="71">
        <v>4.2100049540749798E-5</v>
      </c>
      <c r="I27" s="71">
        <v>8.18310603389344E-6</v>
      </c>
      <c r="J27" s="71">
        <v>2.3380303095552799E-7</v>
      </c>
      <c r="K27" s="67" t="e">
        <f t="shared" si="1"/>
        <v>#DIV/0!</v>
      </c>
      <c r="L27" s="67" t="e">
        <f t="shared" si="2"/>
        <v>#DIV/0!</v>
      </c>
      <c r="M27" s="67" t="e">
        <f t="shared" si="3"/>
        <v>#DIV/0!</v>
      </c>
      <c r="N27" s="67" t="e">
        <f t="shared" si="4"/>
        <v>#DIV/0!</v>
      </c>
      <c r="O27" s="201"/>
      <c r="P27" s="201"/>
      <c r="Q27" s="201"/>
      <c r="R27" s="201"/>
      <c r="S27" s="67" t="e">
        <f t="shared" si="5"/>
        <v>#DIV/0!</v>
      </c>
      <c r="T27" s="67" t="e">
        <f t="shared" si="6"/>
        <v>#DIV/0!</v>
      </c>
      <c r="U27" s="67" t="e">
        <f t="shared" si="7"/>
        <v>#DIV/0!</v>
      </c>
      <c r="V27" s="67" t="e">
        <f t="shared" si="8"/>
        <v>#DIV/0!</v>
      </c>
    </row>
    <row r="28" spans="2:22" ht="28.5" x14ac:dyDescent="0.2">
      <c r="B28" s="15" t="s">
        <v>82</v>
      </c>
      <c r="C28" s="15" t="s">
        <v>13</v>
      </c>
      <c r="D28" s="15">
        <v>7</v>
      </c>
      <c r="E28" s="56" t="str">
        <f t="shared" si="0"/>
        <v>Zineb</v>
      </c>
      <c r="F28" s="70">
        <v>1100</v>
      </c>
      <c r="G28" s="71">
        <v>5.5023228225763903E-4</v>
      </c>
      <c r="H28" s="71">
        <v>1.5720922465334301E-5</v>
      </c>
      <c r="I28" s="71">
        <v>2.4570329793708601E-6</v>
      </c>
      <c r="J28" s="71">
        <v>7.0200942724970003E-8</v>
      </c>
      <c r="K28" s="67" t="e">
        <f t="shared" si="1"/>
        <v>#DIV/0!</v>
      </c>
      <c r="L28" s="67" t="e">
        <f t="shared" si="2"/>
        <v>#DIV/0!</v>
      </c>
      <c r="M28" s="67" t="e">
        <f t="shared" si="3"/>
        <v>#DIV/0!</v>
      </c>
      <c r="N28" s="67" t="e">
        <f t="shared" si="4"/>
        <v>#DIV/0!</v>
      </c>
      <c r="O28" s="201"/>
      <c r="P28" s="201"/>
      <c r="Q28" s="201"/>
      <c r="R28" s="201"/>
      <c r="S28" s="67" t="e">
        <f t="shared" si="5"/>
        <v>#DIV/0!</v>
      </c>
      <c r="T28" s="67" t="e">
        <f t="shared" si="6"/>
        <v>#DIV/0!</v>
      </c>
      <c r="U28" s="67" t="e">
        <f t="shared" si="7"/>
        <v>#DIV/0!</v>
      </c>
      <c r="V28" s="67" t="e">
        <f t="shared" si="8"/>
        <v>#DIV/0!</v>
      </c>
    </row>
    <row r="29" spans="2:22" ht="28.5" x14ac:dyDescent="0.2">
      <c r="B29" s="15" t="s">
        <v>83</v>
      </c>
      <c r="C29" s="15" t="s">
        <v>13</v>
      </c>
      <c r="D29" s="15">
        <v>8</v>
      </c>
      <c r="E29" s="56" t="str">
        <f t="shared" si="0"/>
        <v>Zineb</v>
      </c>
      <c r="F29" s="70">
        <v>375</v>
      </c>
      <c r="G29" s="71">
        <v>6.9954901817254696E-4</v>
      </c>
      <c r="H29" s="71">
        <v>1.99871150834952E-5</v>
      </c>
      <c r="I29" s="71">
        <v>2.5918246679740101E-6</v>
      </c>
      <c r="J29" s="71">
        <v>7.4052133834291202E-8</v>
      </c>
      <c r="K29" s="67" t="e">
        <f t="shared" si="1"/>
        <v>#DIV/0!</v>
      </c>
      <c r="L29" s="67" t="e">
        <f t="shared" si="2"/>
        <v>#DIV/0!</v>
      </c>
      <c r="M29" s="67" t="e">
        <f t="shared" si="3"/>
        <v>#DIV/0!</v>
      </c>
      <c r="N29" s="67" t="e">
        <f t="shared" si="4"/>
        <v>#DIV/0!</v>
      </c>
      <c r="O29" s="201"/>
      <c r="P29" s="201"/>
      <c r="Q29" s="201"/>
      <c r="R29" s="201"/>
      <c r="S29" s="67" t="e">
        <f t="shared" si="5"/>
        <v>#DIV/0!</v>
      </c>
      <c r="T29" s="67" t="e">
        <f t="shared" si="6"/>
        <v>#DIV/0!</v>
      </c>
      <c r="U29" s="67" t="e">
        <f t="shared" si="7"/>
        <v>#DIV/0!</v>
      </c>
      <c r="V29" s="67" t="e">
        <f t="shared" si="8"/>
        <v>#DIV/0!</v>
      </c>
    </row>
    <row r="30" spans="2:22" ht="28.5" x14ac:dyDescent="0.2">
      <c r="B30" s="15" t="s">
        <v>84</v>
      </c>
      <c r="C30" s="15" t="s">
        <v>13</v>
      </c>
      <c r="D30" s="15">
        <v>9</v>
      </c>
      <c r="E30" s="56" t="str">
        <f t="shared" si="0"/>
        <v>Zineb</v>
      </c>
      <c r="F30" s="70">
        <v>1300</v>
      </c>
      <c r="G30" s="71">
        <v>6.2465071445331002E-4</v>
      </c>
      <c r="H30" s="71">
        <v>1.7847163489932401E-5</v>
      </c>
      <c r="I30" s="71">
        <v>2.41105136358104E-6</v>
      </c>
      <c r="J30" s="71">
        <v>6.8887182214578207E-8</v>
      </c>
      <c r="K30" s="67" t="e">
        <f t="shared" si="1"/>
        <v>#DIV/0!</v>
      </c>
      <c r="L30" s="67" t="e">
        <f t="shared" si="2"/>
        <v>#DIV/0!</v>
      </c>
      <c r="M30" s="67" t="e">
        <f t="shared" si="3"/>
        <v>#DIV/0!</v>
      </c>
      <c r="N30" s="67" t="e">
        <f t="shared" si="4"/>
        <v>#DIV/0!</v>
      </c>
      <c r="O30" s="201"/>
      <c r="P30" s="201"/>
      <c r="Q30" s="201"/>
      <c r="R30" s="201"/>
      <c r="S30" s="67" t="e">
        <f t="shared" si="5"/>
        <v>#DIV/0!</v>
      </c>
      <c r="T30" s="67" t="e">
        <f t="shared" si="6"/>
        <v>#DIV/0!</v>
      </c>
      <c r="U30" s="67" t="e">
        <f t="shared" si="7"/>
        <v>#DIV/0!</v>
      </c>
      <c r="V30" s="67" t="e">
        <f t="shared" si="8"/>
        <v>#DIV/0!</v>
      </c>
    </row>
    <row r="31" spans="2:22" ht="28.5" x14ac:dyDescent="0.2">
      <c r="B31" s="15" t="s">
        <v>85</v>
      </c>
      <c r="C31" s="15" t="s">
        <v>60</v>
      </c>
      <c r="D31" s="15">
        <v>1</v>
      </c>
      <c r="E31" s="56" t="str">
        <f t="shared" si="0"/>
        <v>Zineb</v>
      </c>
      <c r="F31" s="70">
        <v>2588</v>
      </c>
      <c r="G31" s="71">
        <v>2.91894374822732E-4</v>
      </c>
      <c r="H31" s="71">
        <v>8.3398393690004008E-6</v>
      </c>
      <c r="I31" s="71">
        <v>6.7996686995622401E-7</v>
      </c>
      <c r="J31" s="71">
        <v>1.94276249917762E-8</v>
      </c>
      <c r="K31" s="67" t="e">
        <f t="shared" si="1"/>
        <v>#DIV/0!</v>
      </c>
      <c r="L31" s="67" t="e">
        <f t="shared" si="2"/>
        <v>#DIV/0!</v>
      </c>
      <c r="M31" s="67" t="e">
        <f t="shared" si="3"/>
        <v>#DIV/0!</v>
      </c>
      <c r="N31" s="67" t="e">
        <f t="shared" si="4"/>
        <v>#DIV/0!</v>
      </c>
      <c r="O31" s="201"/>
      <c r="P31" s="201"/>
      <c r="Q31" s="201"/>
      <c r="R31" s="201"/>
      <c r="S31" s="67" t="e">
        <f t="shared" si="5"/>
        <v>#DIV/0!</v>
      </c>
      <c r="T31" s="67" t="e">
        <f t="shared" si="6"/>
        <v>#DIV/0!</v>
      </c>
      <c r="U31" s="67" t="e">
        <f t="shared" si="7"/>
        <v>#DIV/0!</v>
      </c>
      <c r="V31" s="67" t="e">
        <f t="shared" si="8"/>
        <v>#DIV/0!</v>
      </c>
    </row>
    <row r="32" spans="2:22" ht="28.5" x14ac:dyDescent="0.2">
      <c r="B32" s="15" t="s">
        <v>86</v>
      </c>
      <c r="C32" s="15" t="s">
        <v>60</v>
      </c>
      <c r="D32" s="15">
        <v>10</v>
      </c>
      <c r="E32" s="56" t="str">
        <f t="shared" si="0"/>
        <v>Zineb</v>
      </c>
      <c r="F32" s="70">
        <v>511</v>
      </c>
      <c r="G32" s="71">
        <v>2.00938811642118E-3</v>
      </c>
      <c r="H32" s="71">
        <v>5.7411089292145302E-5</v>
      </c>
      <c r="I32" s="71">
        <v>6.8409341005175096E-6</v>
      </c>
      <c r="J32" s="71">
        <v>1.9545526078247399E-7</v>
      </c>
      <c r="K32" s="67" t="e">
        <f t="shared" si="1"/>
        <v>#DIV/0!</v>
      </c>
      <c r="L32" s="67" t="e">
        <f t="shared" si="2"/>
        <v>#DIV/0!</v>
      </c>
      <c r="M32" s="67" t="e">
        <f t="shared" si="3"/>
        <v>#DIV/0!</v>
      </c>
      <c r="N32" s="67" t="e">
        <f t="shared" si="4"/>
        <v>#DIV/0!</v>
      </c>
      <c r="O32" s="201"/>
      <c r="P32" s="201"/>
      <c r="Q32" s="201"/>
      <c r="R32" s="201"/>
      <c r="S32" s="67" t="e">
        <f t="shared" si="5"/>
        <v>#DIV/0!</v>
      </c>
      <c r="T32" s="67" t="e">
        <f t="shared" si="6"/>
        <v>#DIV/0!</v>
      </c>
      <c r="U32" s="67" t="e">
        <f t="shared" si="7"/>
        <v>#DIV/0!</v>
      </c>
      <c r="V32" s="67" t="e">
        <f t="shared" si="8"/>
        <v>#DIV/0!</v>
      </c>
    </row>
    <row r="33" spans="2:22" ht="28.5" x14ac:dyDescent="0.2">
      <c r="B33" s="15" t="s">
        <v>87</v>
      </c>
      <c r="C33" s="15" t="s">
        <v>60</v>
      </c>
      <c r="D33" s="15">
        <v>2</v>
      </c>
      <c r="E33" s="56" t="str">
        <f t="shared" si="0"/>
        <v>Zineb</v>
      </c>
      <c r="F33" s="70">
        <v>285</v>
      </c>
      <c r="G33" s="71">
        <v>2.4153528106398898E-3</v>
      </c>
      <c r="H33" s="71">
        <v>6.9010080806037905E-5</v>
      </c>
      <c r="I33" s="71">
        <v>1.9157631537115998E-5</v>
      </c>
      <c r="J33" s="71">
        <v>5.47360905631597E-7</v>
      </c>
      <c r="K33" s="67" t="e">
        <f t="shared" si="1"/>
        <v>#DIV/0!</v>
      </c>
      <c r="L33" s="67" t="e">
        <f t="shared" si="2"/>
        <v>#DIV/0!</v>
      </c>
      <c r="M33" s="67" t="e">
        <f t="shared" si="3"/>
        <v>#DIV/0!</v>
      </c>
      <c r="N33" s="67" t="e">
        <f t="shared" si="4"/>
        <v>#DIV/0!</v>
      </c>
      <c r="O33" s="201"/>
      <c r="P33" s="201"/>
      <c r="Q33" s="201"/>
      <c r="R33" s="201"/>
      <c r="S33" s="67" t="e">
        <f t="shared" si="5"/>
        <v>#DIV/0!</v>
      </c>
      <c r="T33" s="67" t="e">
        <f t="shared" si="6"/>
        <v>#DIV/0!</v>
      </c>
      <c r="U33" s="67" t="e">
        <f t="shared" si="7"/>
        <v>#DIV/0!</v>
      </c>
      <c r="V33" s="67" t="e">
        <f t="shared" si="8"/>
        <v>#DIV/0!</v>
      </c>
    </row>
    <row r="34" spans="2:22" ht="28.5" x14ac:dyDescent="0.2">
      <c r="B34" s="15" t="s">
        <v>88</v>
      </c>
      <c r="C34" s="15" t="s">
        <v>60</v>
      </c>
      <c r="D34" s="15">
        <v>3</v>
      </c>
      <c r="E34" s="56" t="str">
        <f t="shared" si="0"/>
        <v>Zineb</v>
      </c>
      <c r="F34" s="70">
        <v>960</v>
      </c>
      <c r="G34" s="71">
        <v>5.6044245517114196E-4</v>
      </c>
      <c r="H34" s="71">
        <v>1.6012641535780901E-5</v>
      </c>
      <c r="I34" s="71">
        <v>3.9218632554056397E-6</v>
      </c>
      <c r="J34" s="71">
        <v>1.1205323666238E-7</v>
      </c>
      <c r="K34" s="67" t="e">
        <f t="shared" si="1"/>
        <v>#DIV/0!</v>
      </c>
      <c r="L34" s="67" t="e">
        <f t="shared" si="2"/>
        <v>#DIV/0!</v>
      </c>
      <c r="M34" s="67" t="e">
        <f t="shared" si="3"/>
        <v>#DIV/0!</v>
      </c>
      <c r="N34" s="67" t="e">
        <f t="shared" si="4"/>
        <v>#DIV/0!</v>
      </c>
      <c r="O34" s="201"/>
      <c r="P34" s="201"/>
      <c r="Q34" s="201"/>
      <c r="R34" s="201"/>
      <c r="S34" s="67" t="e">
        <f t="shared" si="5"/>
        <v>#DIV/0!</v>
      </c>
      <c r="T34" s="67" t="e">
        <f t="shared" si="6"/>
        <v>#DIV/0!</v>
      </c>
      <c r="U34" s="67" t="e">
        <f t="shared" si="7"/>
        <v>#DIV/0!</v>
      </c>
      <c r="V34" s="67" t="e">
        <f t="shared" si="8"/>
        <v>#DIV/0!</v>
      </c>
    </row>
    <row r="35" spans="2:22" ht="28.5" x14ac:dyDescent="0.2">
      <c r="B35" s="15" t="s">
        <v>89</v>
      </c>
      <c r="C35" s="15" t="s">
        <v>60</v>
      </c>
      <c r="D35" s="15">
        <v>4</v>
      </c>
      <c r="E35" s="56" t="str">
        <f t="shared" si="0"/>
        <v>Zineb</v>
      </c>
      <c r="F35" s="70">
        <v>650</v>
      </c>
      <c r="G35" s="71">
        <v>7.9745482013095204E-4</v>
      </c>
      <c r="H35" s="71">
        <v>2.2784423690609399E-5</v>
      </c>
      <c r="I35" s="71">
        <v>5.72494341478295E-6</v>
      </c>
      <c r="J35" s="71">
        <v>1.63569812340211E-7</v>
      </c>
      <c r="K35" s="67" t="e">
        <f t="shared" si="1"/>
        <v>#DIV/0!</v>
      </c>
      <c r="L35" s="67" t="e">
        <f t="shared" si="2"/>
        <v>#DIV/0!</v>
      </c>
      <c r="M35" s="67" t="e">
        <f t="shared" si="3"/>
        <v>#DIV/0!</v>
      </c>
      <c r="N35" s="67" t="e">
        <f t="shared" si="4"/>
        <v>#DIV/0!</v>
      </c>
      <c r="O35" s="201"/>
      <c r="P35" s="201"/>
      <c r="Q35" s="201"/>
      <c r="R35" s="201"/>
      <c r="S35" s="67" t="e">
        <f t="shared" si="5"/>
        <v>#DIV/0!</v>
      </c>
      <c r="T35" s="67" t="e">
        <f t="shared" si="6"/>
        <v>#DIV/0!</v>
      </c>
      <c r="U35" s="67" t="e">
        <f t="shared" si="7"/>
        <v>#DIV/0!</v>
      </c>
      <c r="V35" s="67" t="e">
        <f t="shared" si="8"/>
        <v>#DIV/0!</v>
      </c>
    </row>
    <row r="36" spans="2:22" ht="28.5" x14ac:dyDescent="0.2">
      <c r="B36" s="15" t="s">
        <v>90</v>
      </c>
      <c r="C36" s="15" t="s">
        <v>60</v>
      </c>
      <c r="D36" s="15">
        <v>5</v>
      </c>
      <c r="E36" s="56" t="str">
        <f t="shared" si="0"/>
        <v>Zineb</v>
      </c>
      <c r="F36" s="70">
        <v>520</v>
      </c>
      <c r="G36" s="71">
        <v>2.8212079196237002E-3</v>
      </c>
      <c r="H36" s="71">
        <v>8.0605941184330699E-5</v>
      </c>
      <c r="I36" s="71">
        <v>8.2989665112749196E-6</v>
      </c>
      <c r="J36" s="71">
        <v>2.37113330360455E-7</v>
      </c>
      <c r="K36" s="67" t="e">
        <f t="shared" si="1"/>
        <v>#DIV/0!</v>
      </c>
      <c r="L36" s="67" t="e">
        <f t="shared" si="2"/>
        <v>#DIV/0!</v>
      </c>
      <c r="M36" s="67" t="e">
        <f t="shared" si="3"/>
        <v>#DIV/0!</v>
      </c>
      <c r="N36" s="67" t="e">
        <f t="shared" si="4"/>
        <v>#DIV/0!</v>
      </c>
      <c r="O36" s="201"/>
      <c r="P36" s="201"/>
      <c r="Q36" s="201"/>
      <c r="R36" s="201"/>
      <c r="S36" s="67" t="e">
        <f t="shared" si="5"/>
        <v>#DIV/0!</v>
      </c>
      <c r="T36" s="67" t="e">
        <f t="shared" si="6"/>
        <v>#DIV/0!</v>
      </c>
      <c r="U36" s="67" t="e">
        <f t="shared" si="7"/>
        <v>#DIV/0!</v>
      </c>
      <c r="V36" s="67" t="e">
        <f t="shared" si="8"/>
        <v>#DIV/0!</v>
      </c>
    </row>
    <row r="37" spans="2:22" ht="28.5" x14ac:dyDescent="0.2">
      <c r="B37" s="15" t="s">
        <v>91</v>
      </c>
      <c r="C37" s="15" t="s">
        <v>60</v>
      </c>
      <c r="D37" s="15">
        <v>6</v>
      </c>
      <c r="E37" s="56" t="str">
        <f t="shared" si="0"/>
        <v>Zineb</v>
      </c>
      <c r="F37" s="70">
        <v>743</v>
      </c>
      <c r="G37" s="71">
        <v>1.2633288651704799E-3</v>
      </c>
      <c r="H37" s="71">
        <v>3.6095110699534397E-5</v>
      </c>
      <c r="I37" s="71">
        <v>6.7542667979451401E-6</v>
      </c>
      <c r="J37" s="71">
        <v>1.9297905286024801E-7</v>
      </c>
      <c r="K37" s="67" t="e">
        <f t="shared" si="1"/>
        <v>#DIV/0!</v>
      </c>
      <c r="L37" s="67" t="e">
        <f t="shared" si="2"/>
        <v>#DIV/0!</v>
      </c>
      <c r="M37" s="67" t="e">
        <f t="shared" si="3"/>
        <v>#DIV/0!</v>
      </c>
      <c r="N37" s="67" t="e">
        <f t="shared" si="4"/>
        <v>#DIV/0!</v>
      </c>
      <c r="O37" s="201"/>
      <c r="P37" s="201"/>
      <c r="Q37" s="201"/>
      <c r="R37" s="201"/>
      <c r="S37" s="67" t="e">
        <f t="shared" si="5"/>
        <v>#DIV/0!</v>
      </c>
      <c r="T37" s="67" t="e">
        <f t="shared" si="6"/>
        <v>#DIV/0!</v>
      </c>
      <c r="U37" s="67" t="e">
        <f t="shared" si="7"/>
        <v>#DIV/0!</v>
      </c>
      <c r="V37" s="67" t="e">
        <f t="shared" si="8"/>
        <v>#DIV/0!</v>
      </c>
    </row>
    <row r="38" spans="2:22" ht="28.5" x14ac:dyDescent="0.2">
      <c r="B38" s="15" t="s">
        <v>92</v>
      </c>
      <c r="C38" s="15" t="s">
        <v>60</v>
      </c>
      <c r="D38" s="15">
        <v>7</v>
      </c>
      <c r="E38" s="56" t="str">
        <f t="shared" si="0"/>
        <v>Zineb</v>
      </c>
      <c r="F38" s="70">
        <v>253</v>
      </c>
      <c r="G38" s="71">
        <v>9.9558406916912603E-4</v>
      </c>
      <c r="H38" s="71">
        <v>2.84452593587048E-5</v>
      </c>
      <c r="I38" s="71">
        <v>1.39839382789174E-5</v>
      </c>
      <c r="J38" s="71">
        <v>3.9954109536763003E-7</v>
      </c>
      <c r="K38" s="67" t="e">
        <f t="shared" si="1"/>
        <v>#DIV/0!</v>
      </c>
      <c r="L38" s="67" t="e">
        <f t="shared" si="2"/>
        <v>#DIV/0!</v>
      </c>
      <c r="M38" s="67" t="e">
        <f t="shared" si="3"/>
        <v>#DIV/0!</v>
      </c>
      <c r="N38" s="67" t="e">
        <f t="shared" si="4"/>
        <v>#DIV/0!</v>
      </c>
      <c r="O38" s="201"/>
      <c r="P38" s="201"/>
      <c r="Q38" s="201"/>
      <c r="R38" s="201"/>
      <c r="S38" s="67" t="e">
        <f t="shared" si="5"/>
        <v>#DIV/0!</v>
      </c>
      <c r="T38" s="67" t="e">
        <f t="shared" si="6"/>
        <v>#DIV/0!</v>
      </c>
      <c r="U38" s="67" t="e">
        <f t="shared" si="7"/>
        <v>#DIV/0!</v>
      </c>
      <c r="V38" s="67" t="e">
        <f t="shared" si="8"/>
        <v>#DIV/0!</v>
      </c>
    </row>
    <row r="39" spans="2:22" ht="28.5" x14ac:dyDescent="0.2">
      <c r="B39" s="15" t="s">
        <v>93</v>
      </c>
      <c r="C39" s="15" t="s">
        <v>60</v>
      </c>
      <c r="D39" s="15">
        <v>8</v>
      </c>
      <c r="E39" s="56" t="str">
        <f t="shared" si="0"/>
        <v>Zineb</v>
      </c>
      <c r="F39" s="70">
        <v>800</v>
      </c>
      <c r="G39" s="71">
        <v>1.18341758847237E-3</v>
      </c>
      <c r="H39" s="71">
        <v>3.3811931352829601E-5</v>
      </c>
      <c r="I39" s="71">
        <v>3.9593114253493899E-6</v>
      </c>
      <c r="J39" s="71">
        <v>1.13123184166443E-7</v>
      </c>
      <c r="K39" s="67" t="e">
        <f t="shared" si="1"/>
        <v>#DIV/0!</v>
      </c>
      <c r="L39" s="67" t="e">
        <f t="shared" si="2"/>
        <v>#DIV/0!</v>
      </c>
      <c r="M39" s="67" t="e">
        <f t="shared" si="3"/>
        <v>#DIV/0!</v>
      </c>
      <c r="N39" s="67" t="e">
        <f t="shared" si="4"/>
        <v>#DIV/0!</v>
      </c>
      <c r="O39" s="201"/>
      <c r="P39" s="201"/>
      <c r="Q39" s="201"/>
      <c r="R39" s="201"/>
      <c r="S39" s="67" t="e">
        <f t="shared" si="5"/>
        <v>#DIV/0!</v>
      </c>
      <c r="T39" s="67" t="e">
        <f t="shared" si="6"/>
        <v>#DIV/0!</v>
      </c>
      <c r="U39" s="67" t="e">
        <f t="shared" si="7"/>
        <v>#DIV/0!</v>
      </c>
      <c r="V39" s="67" t="e">
        <f t="shared" si="8"/>
        <v>#DIV/0!</v>
      </c>
    </row>
    <row r="40" spans="2:22" ht="28.5" x14ac:dyDescent="0.2">
      <c r="B40" s="15" t="s">
        <v>94</v>
      </c>
      <c r="C40" s="15" t="s">
        <v>60</v>
      </c>
      <c r="D40" s="15">
        <v>9</v>
      </c>
      <c r="E40" s="56" t="str">
        <f t="shared" si="0"/>
        <v>Zineb</v>
      </c>
      <c r="F40" s="70">
        <v>1556</v>
      </c>
      <c r="G40" s="71">
        <v>2.01607309281826E-4</v>
      </c>
      <c r="H40" s="71">
        <v>5.7602088872954503E-6</v>
      </c>
      <c r="I40" s="71">
        <v>5.5273103847596503E-7</v>
      </c>
      <c r="J40" s="71">
        <v>1.5792315445312701E-8</v>
      </c>
      <c r="K40" s="67" t="e">
        <f t="shared" si="1"/>
        <v>#DIV/0!</v>
      </c>
      <c r="L40" s="67" t="e">
        <f t="shared" si="2"/>
        <v>#DIV/0!</v>
      </c>
      <c r="M40" s="67" t="e">
        <f t="shared" si="3"/>
        <v>#DIV/0!</v>
      </c>
      <c r="N40" s="67" t="e">
        <f t="shared" si="4"/>
        <v>#DIV/0!</v>
      </c>
      <c r="O40" s="201"/>
      <c r="P40" s="201"/>
      <c r="Q40" s="201"/>
      <c r="R40" s="201"/>
      <c r="S40" s="67" t="e">
        <f t="shared" si="5"/>
        <v>#DIV/0!</v>
      </c>
      <c r="T40" s="67" t="e">
        <f t="shared" si="6"/>
        <v>#DIV/0!</v>
      </c>
      <c r="U40" s="67" t="e">
        <f t="shared" si="7"/>
        <v>#DIV/0!</v>
      </c>
      <c r="V40" s="67" t="e">
        <f t="shared" si="8"/>
        <v>#DIV/0!</v>
      </c>
    </row>
    <row r="41" spans="2:22" ht="28.5" x14ac:dyDescent="0.2">
      <c r="B41" s="15" t="s">
        <v>95</v>
      </c>
      <c r="C41" s="15" t="s">
        <v>61</v>
      </c>
      <c r="D41" s="15">
        <v>10</v>
      </c>
      <c r="E41" s="56" t="str">
        <f t="shared" si="0"/>
        <v>Zineb</v>
      </c>
      <c r="F41" s="70">
        <v>250</v>
      </c>
      <c r="G41" s="71">
        <v>2.4767092778347401E-3</v>
      </c>
      <c r="H41" s="71">
        <v>7.0763122603239003E-5</v>
      </c>
      <c r="I41" s="71">
        <v>1.5152675860897401E-5</v>
      </c>
      <c r="J41" s="71">
        <v>4.3293359808761198E-7</v>
      </c>
      <c r="K41" s="67" t="e">
        <f t="shared" si="1"/>
        <v>#DIV/0!</v>
      </c>
      <c r="L41" s="67" t="e">
        <f t="shared" si="2"/>
        <v>#DIV/0!</v>
      </c>
      <c r="M41" s="67" t="e">
        <f t="shared" si="3"/>
        <v>#DIV/0!</v>
      </c>
      <c r="N41" s="67" t="e">
        <f t="shared" si="4"/>
        <v>#DIV/0!</v>
      </c>
      <c r="O41" s="201"/>
      <c r="P41" s="201"/>
      <c r="Q41" s="201"/>
      <c r="R41" s="201"/>
      <c r="S41" s="67" t="e">
        <f t="shared" si="5"/>
        <v>#DIV/0!</v>
      </c>
      <c r="T41" s="67" t="e">
        <f t="shared" si="6"/>
        <v>#DIV/0!</v>
      </c>
      <c r="U41" s="67" t="e">
        <f t="shared" si="7"/>
        <v>#DIV/0!</v>
      </c>
      <c r="V41" s="67" t="e">
        <f t="shared" si="8"/>
        <v>#DIV/0!</v>
      </c>
    </row>
    <row r="42" spans="2:22" ht="28.5" x14ac:dyDescent="0.2">
      <c r="B42" s="15" t="s">
        <v>96</v>
      </c>
      <c r="C42" s="15" t="s">
        <v>61</v>
      </c>
      <c r="D42" s="15">
        <v>2</v>
      </c>
      <c r="E42" s="56" t="str">
        <f t="shared" si="0"/>
        <v>Zineb</v>
      </c>
      <c r="F42" s="70">
        <v>900</v>
      </c>
      <c r="G42" s="71">
        <v>3.7119318847544502E-4</v>
      </c>
      <c r="H42" s="71">
        <v>1.06055197920796E-5</v>
      </c>
      <c r="I42" s="71">
        <v>1.21246399277787E-6</v>
      </c>
      <c r="J42" s="71">
        <v>3.4641828561989497E-8</v>
      </c>
      <c r="K42" s="67" t="e">
        <f t="shared" si="1"/>
        <v>#DIV/0!</v>
      </c>
      <c r="L42" s="67" t="e">
        <f t="shared" si="2"/>
        <v>#DIV/0!</v>
      </c>
      <c r="M42" s="67" t="e">
        <f t="shared" si="3"/>
        <v>#DIV/0!</v>
      </c>
      <c r="N42" s="67" t="e">
        <f t="shared" si="4"/>
        <v>#DIV/0!</v>
      </c>
      <c r="O42" s="201"/>
      <c r="P42" s="201"/>
      <c r="Q42" s="201"/>
      <c r="R42" s="201"/>
      <c r="S42" s="67" t="e">
        <f t="shared" si="5"/>
        <v>#DIV/0!</v>
      </c>
      <c r="T42" s="67" t="e">
        <f t="shared" si="6"/>
        <v>#DIV/0!</v>
      </c>
      <c r="U42" s="67" t="e">
        <f t="shared" si="7"/>
        <v>#DIV/0!</v>
      </c>
      <c r="V42" s="67" t="e">
        <f t="shared" si="8"/>
        <v>#DIV/0!</v>
      </c>
    </row>
    <row r="43" spans="2:22" ht="28.5" x14ac:dyDescent="0.2">
      <c r="B43" s="15" t="s">
        <v>97</v>
      </c>
      <c r="C43" s="15" t="s">
        <v>61</v>
      </c>
      <c r="D43" s="15">
        <v>3</v>
      </c>
      <c r="E43" s="56" t="str">
        <f t="shared" si="0"/>
        <v>Zineb</v>
      </c>
      <c r="F43" s="70">
        <v>247</v>
      </c>
      <c r="G43" s="71">
        <v>1.9651702590636001E-4</v>
      </c>
      <c r="H43" s="71">
        <v>5.6147721670640801E-6</v>
      </c>
      <c r="I43" s="71">
        <v>7.5979404155830101E-7</v>
      </c>
      <c r="J43" s="71">
        <v>2.1708401211798799E-8</v>
      </c>
      <c r="K43" s="67" t="e">
        <f t="shared" si="1"/>
        <v>#DIV/0!</v>
      </c>
      <c r="L43" s="67" t="e">
        <f t="shared" si="2"/>
        <v>#DIV/0!</v>
      </c>
      <c r="M43" s="67" t="e">
        <f t="shared" si="3"/>
        <v>#DIV/0!</v>
      </c>
      <c r="N43" s="67" t="e">
        <f t="shared" si="4"/>
        <v>#DIV/0!</v>
      </c>
      <c r="O43" s="201"/>
      <c r="P43" s="201"/>
      <c r="Q43" s="201"/>
      <c r="R43" s="201"/>
      <c r="S43" s="67" t="e">
        <f t="shared" si="5"/>
        <v>#DIV/0!</v>
      </c>
      <c r="T43" s="67" t="e">
        <f t="shared" si="6"/>
        <v>#DIV/0!</v>
      </c>
      <c r="U43" s="67" t="e">
        <f t="shared" si="7"/>
        <v>#DIV/0!</v>
      </c>
      <c r="V43" s="67" t="e">
        <f t="shared" si="8"/>
        <v>#DIV/0!</v>
      </c>
    </row>
    <row r="44" spans="2:22" ht="28.5" x14ac:dyDescent="0.2">
      <c r="B44" s="15" t="s">
        <v>98</v>
      </c>
      <c r="C44" s="15" t="s">
        <v>61</v>
      </c>
      <c r="D44" s="15">
        <v>5</v>
      </c>
      <c r="E44" s="56" t="str">
        <f t="shared" si="0"/>
        <v>Zineb</v>
      </c>
      <c r="F44" s="70">
        <v>113</v>
      </c>
      <c r="G44" s="71">
        <v>1.6898272576509E-3</v>
      </c>
      <c r="H44" s="71">
        <v>4.8280779155902597E-5</v>
      </c>
      <c r="I44" s="71">
        <v>1.48552059983115E-5</v>
      </c>
      <c r="J44" s="71">
        <v>4.2443446111962602E-7</v>
      </c>
      <c r="K44" s="67" t="e">
        <f t="shared" si="1"/>
        <v>#DIV/0!</v>
      </c>
      <c r="L44" s="67" t="e">
        <f t="shared" si="2"/>
        <v>#DIV/0!</v>
      </c>
      <c r="M44" s="67" t="e">
        <f t="shared" si="3"/>
        <v>#DIV/0!</v>
      </c>
      <c r="N44" s="67" t="e">
        <f t="shared" si="4"/>
        <v>#DIV/0!</v>
      </c>
      <c r="O44" s="201"/>
      <c r="P44" s="201"/>
      <c r="Q44" s="201"/>
      <c r="R44" s="201"/>
      <c r="S44" s="67" t="e">
        <f t="shared" si="5"/>
        <v>#DIV/0!</v>
      </c>
      <c r="T44" s="67" t="e">
        <f t="shared" si="6"/>
        <v>#DIV/0!</v>
      </c>
      <c r="U44" s="67" t="e">
        <f t="shared" si="7"/>
        <v>#DIV/0!</v>
      </c>
      <c r="V44" s="67" t="e">
        <f t="shared" si="8"/>
        <v>#DIV/0!</v>
      </c>
    </row>
    <row r="45" spans="2:22" ht="28.5" x14ac:dyDescent="0.2">
      <c r="B45" s="15" t="s">
        <v>99</v>
      </c>
      <c r="C45" s="15" t="s">
        <v>61</v>
      </c>
      <c r="D45" s="15">
        <v>6</v>
      </c>
      <c r="E45" s="56" t="str">
        <f t="shared" si="0"/>
        <v>Zineb</v>
      </c>
      <c r="F45" s="70">
        <v>680</v>
      </c>
      <c r="G45" s="71">
        <v>6.6999350266996795E-4</v>
      </c>
      <c r="H45" s="71">
        <v>1.9142671735607999E-5</v>
      </c>
      <c r="I45" s="71">
        <v>2.4000415262909401E-6</v>
      </c>
      <c r="J45" s="71">
        <v>6.8572615178330394E-8</v>
      </c>
      <c r="K45" s="67" t="e">
        <f t="shared" si="1"/>
        <v>#DIV/0!</v>
      </c>
      <c r="L45" s="67" t="e">
        <f t="shared" si="2"/>
        <v>#DIV/0!</v>
      </c>
      <c r="M45" s="67" t="e">
        <f t="shared" si="3"/>
        <v>#DIV/0!</v>
      </c>
      <c r="N45" s="67" t="e">
        <f t="shared" si="4"/>
        <v>#DIV/0!</v>
      </c>
      <c r="O45" s="201"/>
      <c r="P45" s="201"/>
      <c r="Q45" s="201"/>
      <c r="R45" s="201"/>
      <c r="S45" s="67" t="e">
        <f t="shared" si="5"/>
        <v>#DIV/0!</v>
      </c>
      <c r="T45" s="67" t="e">
        <f t="shared" si="6"/>
        <v>#DIV/0!</v>
      </c>
      <c r="U45" s="67" t="e">
        <f t="shared" si="7"/>
        <v>#DIV/0!</v>
      </c>
      <c r="V45" s="67" t="e">
        <f t="shared" si="8"/>
        <v>#DIV/0!</v>
      </c>
    </row>
    <row r="46" spans="2:22" ht="28.5" x14ac:dyDescent="0.2">
      <c r="B46" s="15" t="s">
        <v>100</v>
      </c>
      <c r="C46" s="15" t="s">
        <v>61</v>
      </c>
      <c r="D46" s="15">
        <v>7</v>
      </c>
      <c r="E46" s="56" t="str">
        <f t="shared" si="0"/>
        <v>Zineb</v>
      </c>
      <c r="F46" s="70">
        <v>280</v>
      </c>
      <c r="G46" s="71">
        <v>2.6879895897582201E-3</v>
      </c>
      <c r="H46" s="71">
        <v>7.6799703238066298E-5</v>
      </c>
      <c r="I46" s="71">
        <v>1.44675957838102E-5</v>
      </c>
      <c r="J46" s="71">
        <v>4.1335988147420698E-7</v>
      </c>
      <c r="K46" s="67" t="e">
        <f t="shared" si="1"/>
        <v>#DIV/0!</v>
      </c>
      <c r="L46" s="67" t="e">
        <f t="shared" si="2"/>
        <v>#DIV/0!</v>
      </c>
      <c r="M46" s="67" t="e">
        <f t="shared" si="3"/>
        <v>#DIV/0!</v>
      </c>
      <c r="N46" s="67" t="e">
        <f t="shared" si="4"/>
        <v>#DIV/0!</v>
      </c>
      <c r="O46" s="201"/>
      <c r="P46" s="201"/>
      <c r="Q46" s="201"/>
      <c r="R46" s="201"/>
      <c r="S46" s="67" t="e">
        <f t="shared" si="5"/>
        <v>#DIV/0!</v>
      </c>
      <c r="T46" s="67" t="e">
        <f t="shared" si="6"/>
        <v>#DIV/0!</v>
      </c>
      <c r="U46" s="67" t="e">
        <f t="shared" si="7"/>
        <v>#DIV/0!</v>
      </c>
      <c r="V46" s="67" t="e">
        <f t="shared" si="8"/>
        <v>#DIV/0!</v>
      </c>
    </row>
    <row r="47" spans="2:22" ht="14.25" x14ac:dyDescent="0.2">
      <c r="B47" s="15" t="s">
        <v>101</v>
      </c>
      <c r="C47" s="15" t="s">
        <v>61</v>
      </c>
      <c r="D47" s="15">
        <v>8</v>
      </c>
      <c r="E47" s="56" t="str">
        <f t="shared" si="0"/>
        <v>Zineb</v>
      </c>
      <c r="F47" s="70">
        <v>225</v>
      </c>
      <c r="G47" s="71">
        <v>1.5628710424061901E-3</v>
      </c>
      <c r="H47" s="71">
        <v>4.46534586444614E-5</v>
      </c>
      <c r="I47" s="71">
        <v>7.1624796684434598E-6</v>
      </c>
      <c r="J47" s="71">
        <v>2.0464227771590699E-7</v>
      </c>
      <c r="K47" s="67" t="e">
        <f t="shared" si="1"/>
        <v>#DIV/0!</v>
      </c>
      <c r="L47" s="67" t="e">
        <f t="shared" si="2"/>
        <v>#DIV/0!</v>
      </c>
      <c r="M47" s="67" t="e">
        <f t="shared" si="3"/>
        <v>#DIV/0!</v>
      </c>
      <c r="N47" s="67" t="e">
        <f t="shared" si="4"/>
        <v>#DIV/0!</v>
      </c>
      <c r="O47" s="201"/>
      <c r="P47" s="201"/>
      <c r="Q47" s="201"/>
      <c r="R47" s="201"/>
      <c r="S47" s="67" t="e">
        <f t="shared" si="5"/>
        <v>#DIV/0!</v>
      </c>
      <c r="T47" s="67" t="e">
        <f t="shared" si="6"/>
        <v>#DIV/0!</v>
      </c>
      <c r="U47" s="67" t="e">
        <f t="shared" si="7"/>
        <v>#DIV/0!</v>
      </c>
      <c r="V47" s="67" t="e">
        <f t="shared" si="8"/>
        <v>#DIV/0!</v>
      </c>
    </row>
    <row r="48" spans="2:22" ht="14.25" x14ac:dyDescent="0.2">
      <c r="B48" s="15" t="s">
        <v>102</v>
      </c>
      <c r="C48" s="15" t="s">
        <v>61</v>
      </c>
      <c r="D48" s="15">
        <v>9</v>
      </c>
      <c r="E48" s="56" t="str">
        <f t="shared" si="0"/>
        <v>Zineb</v>
      </c>
      <c r="F48" s="70">
        <v>315</v>
      </c>
      <c r="G48" s="71">
        <v>5.4434472054708705E-4</v>
      </c>
      <c r="H48" s="71">
        <v>1.5552706463495301E-5</v>
      </c>
      <c r="I48" s="71">
        <v>2.9162536052728099E-6</v>
      </c>
      <c r="J48" s="71">
        <v>8.3321532195060299E-8</v>
      </c>
      <c r="K48" s="67" t="e">
        <f t="shared" si="1"/>
        <v>#DIV/0!</v>
      </c>
      <c r="L48" s="67" t="e">
        <f t="shared" si="2"/>
        <v>#DIV/0!</v>
      </c>
      <c r="M48" s="67" t="e">
        <f t="shared" si="3"/>
        <v>#DIV/0!</v>
      </c>
      <c r="N48" s="67" t="e">
        <f t="shared" si="4"/>
        <v>#DIV/0!</v>
      </c>
      <c r="O48" s="201"/>
      <c r="P48" s="201"/>
      <c r="Q48" s="201"/>
      <c r="R48" s="201"/>
      <c r="S48" s="67" t="e">
        <f t="shared" si="5"/>
        <v>#DIV/0!</v>
      </c>
      <c r="T48" s="67" t="e">
        <f t="shared" si="6"/>
        <v>#DIV/0!</v>
      </c>
      <c r="U48" s="67" t="e">
        <f t="shared" si="7"/>
        <v>#DIV/0!</v>
      </c>
      <c r="V48" s="67" t="e">
        <f t="shared" si="8"/>
        <v>#DIV/0!</v>
      </c>
    </row>
    <row r="49" spans="2:22" ht="14.25" x14ac:dyDescent="0.2">
      <c r="B49" s="15" t="s">
        <v>103</v>
      </c>
      <c r="C49" s="15" t="s">
        <v>62</v>
      </c>
      <c r="D49" s="15">
        <v>1</v>
      </c>
      <c r="E49" s="56" t="str">
        <f t="shared" si="0"/>
        <v>Zineb</v>
      </c>
      <c r="F49" s="70">
        <v>974</v>
      </c>
      <c r="G49" s="71">
        <v>3.8275116661679899E-4</v>
      </c>
      <c r="H49" s="71">
        <v>1.09357477276717E-5</v>
      </c>
      <c r="I49" s="71">
        <v>7.8195685477296299E-6</v>
      </c>
      <c r="J49" s="71">
        <v>2.2341624567158901E-7</v>
      </c>
      <c r="K49" s="67" t="e">
        <f t="shared" si="1"/>
        <v>#DIV/0!</v>
      </c>
      <c r="L49" s="67" t="e">
        <f t="shared" si="2"/>
        <v>#DIV/0!</v>
      </c>
      <c r="M49" s="67" t="e">
        <f t="shared" si="3"/>
        <v>#DIV/0!</v>
      </c>
      <c r="N49" s="67" t="e">
        <f t="shared" si="4"/>
        <v>#DIV/0!</v>
      </c>
      <c r="O49" s="201"/>
      <c r="P49" s="201"/>
      <c r="Q49" s="201"/>
      <c r="R49" s="201"/>
      <c r="S49" s="67" t="e">
        <f t="shared" si="5"/>
        <v>#DIV/0!</v>
      </c>
      <c r="T49" s="67" t="e">
        <f t="shared" si="6"/>
        <v>#DIV/0!</v>
      </c>
      <c r="U49" s="67" t="e">
        <f t="shared" si="7"/>
        <v>#DIV/0!</v>
      </c>
      <c r="V49" s="67" t="e">
        <f t="shared" si="8"/>
        <v>#DIV/0!</v>
      </c>
    </row>
    <row r="50" spans="2:22" ht="14.25" x14ac:dyDescent="0.2">
      <c r="B50" s="15" t="s">
        <v>104</v>
      </c>
      <c r="C50" s="15" t="s">
        <v>62</v>
      </c>
      <c r="D50" s="15">
        <v>10</v>
      </c>
      <c r="E50" s="56" t="str">
        <f t="shared" si="0"/>
        <v>Zineb</v>
      </c>
      <c r="F50" s="70">
        <v>800</v>
      </c>
      <c r="G50" s="71">
        <v>1.0096386040095199E-3</v>
      </c>
      <c r="H50" s="71">
        <v>2.8846817331213999E-5</v>
      </c>
      <c r="I50" s="71">
        <v>5.3645657216875196E-6</v>
      </c>
      <c r="J50" s="71">
        <v>1.5327330738206099E-7</v>
      </c>
      <c r="K50" s="67" t="e">
        <f t="shared" si="1"/>
        <v>#DIV/0!</v>
      </c>
      <c r="L50" s="67" t="e">
        <f t="shared" si="2"/>
        <v>#DIV/0!</v>
      </c>
      <c r="M50" s="67" t="e">
        <f t="shared" si="3"/>
        <v>#DIV/0!</v>
      </c>
      <c r="N50" s="67" t="e">
        <f t="shared" si="4"/>
        <v>#DIV/0!</v>
      </c>
      <c r="O50" s="201"/>
      <c r="P50" s="201"/>
      <c r="Q50" s="201"/>
      <c r="R50" s="201"/>
      <c r="S50" s="67" t="e">
        <f t="shared" si="5"/>
        <v>#DIV/0!</v>
      </c>
      <c r="T50" s="67" t="e">
        <f t="shared" si="6"/>
        <v>#DIV/0!</v>
      </c>
      <c r="U50" s="67" t="e">
        <f t="shared" si="7"/>
        <v>#DIV/0!</v>
      </c>
      <c r="V50" s="67" t="e">
        <f t="shared" si="8"/>
        <v>#DIV/0!</v>
      </c>
    </row>
    <row r="51" spans="2:22" ht="14.25" x14ac:dyDescent="0.2">
      <c r="B51" s="15" t="s">
        <v>105</v>
      </c>
      <c r="C51" s="15" t="s">
        <v>62</v>
      </c>
      <c r="D51" s="15">
        <v>2</v>
      </c>
      <c r="E51" s="56" t="str">
        <f t="shared" si="0"/>
        <v>Zineb</v>
      </c>
      <c r="F51" s="70">
        <v>300</v>
      </c>
      <c r="G51" s="71">
        <v>4.6456801996100702E-4</v>
      </c>
      <c r="H51" s="71">
        <v>1.3273372123876501E-5</v>
      </c>
      <c r="I51" s="71">
        <v>7.3343894340093496E-6</v>
      </c>
      <c r="J51" s="71">
        <v>2.09553983639683E-7</v>
      </c>
      <c r="K51" s="67" t="e">
        <f t="shared" si="1"/>
        <v>#DIV/0!</v>
      </c>
      <c r="L51" s="67" t="e">
        <f t="shared" si="2"/>
        <v>#DIV/0!</v>
      </c>
      <c r="M51" s="67" t="e">
        <f t="shared" si="3"/>
        <v>#DIV/0!</v>
      </c>
      <c r="N51" s="67" t="e">
        <f t="shared" si="4"/>
        <v>#DIV/0!</v>
      </c>
      <c r="O51" s="201"/>
      <c r="P51" s="201"/>
      <c r="Q51" s="201"/>
      <c r="R51" s="201"/>
      <c r="S51" s="67" t="e">
        <f t="shared" si="5"/>
        <v>#DIV/0!</v>
      </c>
      <c r="T51" s="67" t="e">
        <f t="shared" si="6"/>
        <v>#DIV/0!</v>
      </c>
      <c r="U51" s="67" t="e">
        <f t="shared" si="7"/>
        <v>#DIV/0!</v>
      </c>
      <c r="V51" s="67" t="e">
        <f t="shared" si="8"/>
        <v>#DIV/0!</v>
      </c>
    </row>
    <row r="52" spans="2:22" ht="14.25" x14ac:dyDescent="0.2">
      <c r="B52" s="15" t="s">
        <v>106</v>
      </c>
      <c r="C52" s="15" t="s">
        <v>62</v>
      </c>
      <c r="D52" s="15">
        <v>3</v>
      </c>
      <c r="E52" s="56" t="str">
        <f t="shared" si="0"/>
        <v>Zineb</v>
      </c>
      <c r="F52" s="70">
        <v>460</v>
      </c>
      <c r="G52" s="71">
        <v>1.4621444407384801E-3</v>
      </c>
      <c r="H52" s="71">
        <v>4.1775555509957498E-5</v>
      </c>
      <c r="I52" s="71">
        <v>6.6701698761063303E-6</v>
      </c>
      <c r="J52" s="71">
        <v>1.90576283702866E-7</v>
      </c>
      <c r="K52" s="67" t="e">
        <f t="shared" si="1"/>
        <v>#DIV/0!</v>
      </c>
      <c r="L52" s="67" t="e">
        <f t="shared" si="2"/>
        <v>#DIV/0!</v>
      </c>
      <c r="M52" s="67" t="e">
        <f t="shared" si="3"/>
        <v>#DIV/0!</v>
      </c>
      <c r="N52" s="67" t="e">
        <f t="shared" si="4"/>
        <v>#DIV/0!</v>
      </c>
      <c r="O52" s="201"/>
      <c r="P52" s="201"/>
      <c r="Q52" s="201"/>
      <c r="R52" s="201"/>
      <c r="S52" s="67" t="e">
        <f t="shared" si="5"/>
        <v>#DIV/0!</v>
      </c>
      <c r="T52" s="67" t="e">
        <f t="shared" si="6"/>
        <v>#DIV/0!</v>
      </c>
      <c r="U52" s="67" t="e">
        <f t="shared" si="7"/>
        <v>#DIV/0!</v>
      </c>
      <c r="V52" s="67" t="e">
        <f t="shared" si="8"/>
        <v>#DIV/0!</v>
      </c>
    </row>
    <row r="53" spans="2:22" ht="14.25" x14ac:dyDescent="0.2">
      <c r="B53" s="15" t="s">
        <v>107</v>
      </c>
      <c r="C53" s="15" t="s">
        <v>62</v>
      </c>
      <c r="D53" s="15">
        <v>4</v>
      </c>
      <c r="E53" s="56" t="str">
        <f t="shared" si="0"/>
        <v>Zineb</v>
      </c>
      <c r="F53" s="70">
        <v>1560</v>
      </c>
      <c r="G53" s="71">
        <v>5.1283336390042702E-4</v>
      </c>
      <c r="H53" s="71">
        <v>1.4652381905762001E-5</v>
      </c>
      <c r="I53" s="71">
        <v>1.00785100240321E-6</v>
      </c>
      <c r="J53" s="71">
        <v>2.8795743171171501E-8</v>
      </c>
      <c r="K53" s="67" t="e">
        <f t="shared" si="1"/>
        <v>#DIV/0!</v>
      </c>
      <c r="L53" s="67" t="e">
        <f t="shared" si="2"/>
        <v>#DIV/0!</v>
      </c>
      <c r="M53" s="67" t="e">
        <f t="shared" si="3"/>
        <v>#DIV/0!</v>
      </c>
      <c r="N53" s="67" t="e">
        <f t="shared" si="4"/>
        <v>#DIV/0!</v>
      </c>
      <c r="O53" s="201"/>
      <c r="P53" s="201"/>
      <c r="Q53" s="201"/>
      <c r="R53" s="201"/>
      <c r="S53" s="67" t="e">
        <f t="shared" si="5"/>
        <v>#DIV/0!</v>
      </c>
      <c r="T53" s="67" t="e">
        <f t="shared" si="6"/>
        <v>#DIV/0!</v>
      </c>
      <c r="U53" s="67" t="e">
        <f t="shared" si="7"/>
        <v>#DIV/0!</v>
      </c>
      <c r="V53" s="67" t="e">
        <f t="shared" si="8"/>
        <v>#DIV/0!</v>
      </c>
    </row>
    <row r="54" spans="2:22" ht="14.25" x14ac:dyDescent="0.2">
      <c r="B54" s="15" t="s">
        <v>108</v>
      </c>
      <c r="C54" s="15" t="s">
        <v>62</v>
      </c>
      <c r="D54" s="15">
        <v>5</v>
      </c>
      <c r="E54" s="56" t="str">
        <f t="shared" si="0"/>
        <v>Zineb</v>
      </c>
      <c r="F54" s="70">
        <v>548</v>
      </c>
      <c r="G54" s="71">
        <v>7.2609576454851798E-4</v>
      </c>
      <c r="H54" s="71">
        <v>2.0745593210449399E-5</v>
      </c>
      <c r="I54" s="71">
        <v>3.6738429039347201E-6</v>
      </c>
      <c r="J54" s="71">
        <v>1.04966940242508E-7</v>
      </c>
      <c r="K54" s="67" t="e">
        <f t="shared" si="1"/>
        <v>#DIV/0!</v>
      </c>
      <c r="L54" s="67" t="e">
        <f t="shared" si="2"/>
        <v>#DIV/0!</v>
      </c>
      <c r="M54" s="67" t="e">
        <f t="shared" si="3"/>
        <v>#DIV/0!</v>
      </c>
      <c r="N54" s="67" t="e">
        <f t="shared" si="4"/>
        <v>#DIV/0!</v>
      </c>
      <c r="O54" s="201"/>
      <c r="P54" s="201"/>
      <c r="Q54" s="201"/>
      <c r="R54" s="201"/>
      <c r="S54" s="67" t="e">
        <f t="shared" si="5"/>
        <v>#DIV/0!</v>
      </c>
      <c r="T54" s="67" t="e">
        <f t="shared" si="6"/>
        <v>#DIV/0!</v>
      </c>
      <c r="U54" s="67" t="e">
        <f t="shared" si="7"/>
        <v>#DIV/0!</v>
      </c>
      <c r="V54" s="67" t="e">
        <f t="shared" si="8"/>
        <v>#DIV/0!</v>
      </c>
    </row>
    <row r="55" spans="2:22" ht="14.25" x14ac:dyDescent="0.2">
      <c r="B55" s="15" t="s">
        <v>109</v>
      </c>
      <c r="C55" s="15" t="s">
        <v>62</v>
      </c>
      <c r="D55" s="15">
        <v>6</v>
      </c>
      <c r="E55" s="56" t="str">
        <f t="shared" si="0"/>
        <v>Zineb</v>
      </c>
      <c r="F55" s="70">
        <v>150</v>
      </c>
      <c r="G55" s="71">
        <v>1.02001408638898E-3</v>
      </c>
      <c r="H55" s="71">
        <v>2.91432598714891E-5</v>
      </c>
      <c r="I55" s="71">
        <v>2.2551021816015101E-5</v>
      </c>
      <c r="J55" s="71">
        <v>6.4431491389135099E-7</v>
      </c>
      <c r="K55" s="67" t="e">
        <f t="shared" si="1"/>
        <v>#DIV/0!</v>
      </c>
      <c r="L55" s="67" t="e">
        <f t="shared" si="2"/>
        <v>#DIV/0!</v>
      </c>
      <c r="M55" s="67" t="e">
        <f t="shared" si="3"/>
        <v>#DIV/0!</v>
      </c>
      <c r="N55" s="67" t="e">
        <f t="shared" si="4"/>
        <v>#DIV/0!</v>
      </c>
      <c r="O55" s="201"/>
      <c r="P55" s="201"/>
      <c r="Q55" s="201"/>
      <c r="R55" s="201"/>
      <c r="S55" s="67" t="e">
        <f t="shared" si="5"/>
        <v>#DIV/0!</v>
      </c>
      <c r="T55" s="67" t="e">
        <f t="shared" si="6"/>
        <v>#DIV/0!</v>
      </c>
      <c r="U55" s="67" t="e">
        <f t="shared" si="7"/>
        <v>#DIV/0!</v>
      </c>
      <c r="V55" s="67" t="e">
        <f t="shared" si="8"/>
        <v>#DIV/0!</v>
      </c>
    </row>
    <row r="56" spans="2:22" ht="14.25" x14ac:dyDescent="0.2">
      <c r="B56" s="15" t="s">
        <v>110</v>
      </c>
      <c r="C56" s="15" t="s">
        <v>62</v>
      </c>
      <c r="D56" s="15">
        <v>7</v>
      </c>
      <c r="E56" s="56" t="str">
        <f t="shared" si="0"/>
        <v>Zineb</v>
      </c>
      <c r="F56" s="70">
        <v>100</v>
      </c>
      <c r="G56" s="71">
        <v>2.7693439158611E-4</v>
      </c>
      <c r="H56" s="71">
        <v>7.9124111834971696E-6</v>
      </c>
      <c r="I56" s="71">
        <v>2.0741401759524198E-6</v>
      </c>
      <c r="J56" s="71">
        <v>5.9261148491276103E-8</v>
      </c>
      <c r="K56" s="67" t="e">
        <f t="shared" si="1"/>
        <v>#DIV/0!</v>
      </c>
      <c r="L56" s="67" t="e">
        <f t="shared" si="2"/>
        <v>#DIV/0!</v>
      </c>
      <c r="M56" s="67" t="e">
        <f t="shared" si="3"/>
        <v>#DIV/0!</v>
      </c>
      <c r="N56" s="67" t="e">
        <f t="shared" si="4"/>
        <v>#DIV/0!</v>
      </c>
      <c r="O56" s="201"/>
      <c r="P56" s="201"/>
      <c r="Q56" s="201"/>
      <c r="R56" s="201"/>
      <c r="S56" s="67" t="e">
        <f t="shared" si="5"/>
        <v>#DIV/0!</v>
      </c>
      <c r="T56" s="67" t="e">
        <f t="shared" si="6"/>
        <v>#DIV/0!</v>
      </c>
      <c r="U56" s="67" t="e">
        <f t="shared" si="7"/>
        <v>#DIV/0!</v>
      </c>
      <c r="V56" s="67" t="e">
        <f t="shared" si="8"/>
        <v>#DIV/0!</v>
      </c>
    </row>
    <row r="57" spans="2:22" ht="14.25" x14ac:dyDescent="0.2">
      <c r="B57" s="15" t="s">
        <v>111</v>
      </c>
      <c r="C57" s="15" t="s">
        <v>62</v>
      </c>
      <c r="D57" s="15">
        <v>8</v>
      </c>
      <c r="E57" s="56" t="str">
        <f t="shared" si="0"/>
        <v>Zineb</v>
      </c>
      <c r="F57" s="70">
        <v>300</v>
      </c>
      <c r="G57" s="71">
        <v>3.3598908659769199E-4</v>
      </c>
      <c r="H57" s="71">
        <v>9.5996882009785595E-6</v>
      </c>
      <c r="I57" s="71">
        <v>2.70370311625974E-6</v>
      </c>
      <c r="J57" s="71">
        <v>7.7248661031944597E-8</v>
      </c>
      <c r="K57" s="67" t="e">
        <f t="shared" si="1"/>
        <v>#DIV/0!</v>
      </c>
      <c r="L57" s="67" t="e">
        <f t="shared" si="2"/>
        <v>#DIV/0!</v>
      </c>
      <c r="M57" s="67" t="e">
        <f t="shared" si="3"/>
        <v>#DIV/0!</v>
      </c>
      <c r="N57" s="67" t="e">
        <f t="shared" si="4"/>
        <v>#DIV/0!</v>
      </c>
      <c r="O57" s="201"/>
      <c r="P57" s="201"/>
      <c r="Q57" s="201"/>
      <c r="R57" s="201"/>
      <c r="S57" s="67" t="e">
        <f t="shared" si="5"/>
        <v>#DIV/0!</v>
      </c>
      <c r="T57" s="67" t="e">
        <f t="shared" si="6"/>
        <v>#DIV/0!</v>
      </c>
      <c r="U57" s="67" t="e">
        <f t="shared" si="7"/>
        <v>#DIV/0!</v>
      </c>
      <c r="V57" s="67" t="e">
        <f t="shared" si="8"/>
        <v>#DIV/0!</v>
      </c>
    </row>
    <row r="58" spans="2:22" ht="14.25" x14ac:dyDescent="0.2">
      <c r="B58" s="15" t="s">
        <v>112</v>
      </c>
      <c r="C58" s="15" t="s">
        <v>62</v>
      </c>
      <c r="D58" s="15">
        <v>9</v>
      </c>
      <c r="E58" s="56" t="str">
        <f t="shared" si="0"/>
        <v>Zineb</v>
      </c>
      <c r="F58" s="70">
        <v>400</v>
      </c>
      <c r="G58" s="71">
        <v>8.9870005147531598E-4</v>
      </c>
      <c r="H58" s="71">
        <v>2.5677144531073299E-5</v>
      </c>
      <c r="I58" s="71">
        <v>7.0487556742907603E-6</v>
      </c>
      <c r="J58" s="71">
        <v>2.01393020387445E-7</v>
      </c>
      <c r="K58" s="67" t="e">
        <f t="shared" si="1"/>
        <v>#DIV/0!</v>
      </c>
      <c r="L58" s="67" t="e">
        <f t="shared" si="2"/>
        <v>#DIV/0!</v>
      </c>
      <c r="M58" s="67" t="e">
        <f t="shared" si="3"/>
        <v>#DIV/0!</v>
      </c>
      <c r="N58" s="67" t="e">
        <f t="shared" si="4"/>
        <v>#DIV/0!</v>
      </c>
      <c r="O58" s="201"/>
      <c r="P58" s="201"/>
      <c r="Q58" s="201"/>
      <c r="R58" s="201"/>
      <c r="S58" s="67" t="e">
        <f t="shared" si="5"/>
        <v>#DIV/0!</v>
      </c>
      <c r="T58" s="67" t="e">
        <f t="shared" si="6"/>
        <v>#DIV/0!</v>
      </c>
      <c r="U58" s="67" t="e">
        <f t="shared" si="7"/>
        <v>#DIV/0!</v>
      </c>
      <c r="V58" s="67" t="e">
        <f t="shared" si="8"/>
        <v>#DIV/0!</v>
      </c>
    </row>
    <row r="59" spans="2:22" ht="14.25" x14ac:dyDescent="0.2">
      <c r="B59" s="15" t="s">
        <v>113</v>
      </c>
      <c r="C59" s="15" t="s">
        <v>63</v>
      </c>
      <c r="D59" s="15">
        <v>1</v>
      </c>
      <c r="E59" s="56" t="str">
        <f t="shared" si="0"/>
        <v>Zineb</v>
      </c>
      <c r="F59" s="70">
        <v>193</v>
      </c>
      <c r="G59" s="71">
        <v>1.3992308784509101E-4</v>
      </c>
      <c r="H59" s="71">
        <v>3.9978025438358602E-6</v>
      </c>
      <c r="I59" s="71">
        <v>3.9919468399639803E-6</v>
      </c>
      <c r="J59" s="71">
        <v>1.14055624700859E-7</v>
      </c>
      <c r="K59" s="67" t="e">
        <f t="shared" si="1"/>
        <v>#DIV/0!</v>
      </c>
      <c r="L59" s="67" t="e">
        <f t="shared" si="2"/>
        <v>#DIV/0!</v>
      </c>
      <c r="M59" s="67" t="e">
        <f t="shared" si="3"/>
        <v>#DIV/0!</v>
      </c>
      <c r="N59" s="67" t="e">
        <f t="shared" si="4"/>
        <v>#DIV/0!</v>
      </c>
      <c r="O59" s="201"/>
      <c r="P59" s="201"/>
      <c r="Q59" s="201"/>
      <c r="R59" s="201"/>
      <c r="S59" s="67" t="e">
        <f t="shared" si="5"/>
        <v>#DIV/0!</v>
      </c>
      <c r="T59" s="67" t="e">
        <f t="shared" si="6"/>
        <v>#DIV/0!</v>
      </c>
      <c r="U59" s="67" t="e">
        <f t="shared" si="7"/>
        <v>#DIV/0!</v>
      </c>
      <c r="V59" s="67" t="e">
        <f t="shared" si="8"/>
        <v>#DIV/0!</v>
      </c>
    </row>
    <row r="60" spans="2:22" ht="14.25" x14ac:dyDescent="0.2">
      <c r="B60" s="15" t="s">
        <v>114</v>
      </c>
      <c r="C60" s="15" t="s">
        <v>63</v>
      </c>
      <c r="D60" s="15">
        <v>3</v>
      </c>
      <c r="E60" s="56" t="str">
        <f t="shared" si="0"/>
        <v>Zineb</v>
      </c>
      <c r="F60" s="70">
        <v>150</v>
      </c>
      <c r="G60" s="71">
        <v>4.7587410605046902E-4</v>
      </c>
      <c r="H60" s="71">
        <v>1.35964031414915E-5</v>
      </c>
      <c r="I60" s="71">
        <v>5.9223356797465803E-6</v>
      </c>
      <c r="J60" s="71">
        <v>1.6920959143428299E-7</v>
      </c>
      <c r="K60" s="67" t="e">
        <f t="shared" si="1"/>
        <v>#DIV/0!</v>
      </c>
      <c r="L60" s="67" t="e">
        <f t="shared" si="2"/>
        <v>#DIV/0!</v>
      </c>
      <c r="M60" s="67" t="e">
        <f t="shared" si="3"/>
        <v>#DIV/0!</v>
      </c>
      <c r="N60" s="67" t="e">
        <f t="shared" si="4"/>
        <v>#DIV/0!</v>
      </c>
      <c r="O60" s="201"/>
      <c r="P60" s="201"/>
      <c r="Q60" s="201"/>
      <c r="R60" s="201"/>
      <c r="S60" s="67" t="e">
        <f t="shared" si="5"/>
        <v>#DIV/0!</v>
      </c>
      <c r="T60" s="67" t="e">
        <f t="shared" si="6"/>
        <v>#DIV/0!</v>
      </c>
      <c r="U60" s="67" t="e">
        <f t="shared" si="7"/>
        <v>#DIV/0!</v>
      </c>
      <c r="V60" s="67" t="e">
        <f t="shared" si="8"/>
        <v>#DIV/0!</v>
      </c>
    </row>
    <row r="61" spans="2:22" ht="14.25" x14ac:dyDescent="0.2">
      <c r="B61" s="15" t="s">
        <v>115</v>
      </c>
      <c r="C61" s="15" t="s">
        <v>63</v>
      </c>
      <c r="D61" s="15">
        <v>4</v>
      </c>
      <c r="E61" s="56" t="str">
        <f t="shared" si="0"/>
        <v>Zineb</v>
      </c>
      <c r="F61" s="70">
        <v>700</v>
      </c>
      <c r="G61" s="71">
        <v>3.9497123769251599E-4</v>
      </c>
      <c r="H61" s="71">
        <v>1.1284892543699199E-5</v>
      </c>
      <c r="I61" s="71">
        <v>5.7690935149139701E-6</v>
      </c>
      <c r="J61" s="71">
        <v>1.64831244297033E-7</v>
      </c>
      <c r="K61" s="67" t="e">
        <f t="shared" si="1"/>
        <v>#DIV/0!</v>
      </c>
      <c r="L61" s="67" t="e">
        <f t="shared" si="2"/>
        <v>#DIV/0!</v>
      </c>
      <c r="M61" s="67" t="e">
        <f t="shared" si="3"/>
        <v>#DIV/0!</v>
      </c>
      <c r="N61" s="67" t="e">
        <f t="shared" si="4"/>
        <v>#DIV/0!</v>
      </c>
      <c r="O61" s="201"/>
      <c r="P61" s="201"/>
      <c r="Q61" s="201"/>
      <c r="R61" s="201"/>
      <c r="S61" s="67" t="e">
        <f t="shared" si="5"/>
        <v>#DIV/0!</v>
      </c>
      <c r="T61" s="67" t="e">
        <f t="shared" si="6"/>
        <v>#DIV/0!</v>
      </c>
      <c r="U61" s="67" t="e">
        <f t="shared" si="7"/>
        <v>#DIV/0!</v>
      </c>
      <c r="V61" s="67" t="e">
        <f t="shared" si="8"/>
        <v>#DIV/0!</v>
      </c>
    </row>
    <row r="62" spans="2:22" ht="14.25" x14ac:dyDescent="0.2">
      <c r="B62" s="15" t="s">
        <v>116</v>
      </c>
      <c r="C62" s="15" t="s">
        <v>63</v>
      </c>
      <c r="D62" s="15">
        <v>5</v>
      </c>
      <c r="E62" s="56" t="str">
        <f t="shared" si="0"/>
        <v>Zineb</v>
      </c>
      <c r="F62" s="70">
        <v>208</v>
      </c>
      <c r="G62" s="71">
        <v>6.6645000188145795E-4</v>
      </c>
      <c r="H62" s="71">
        <v>1.90414286589657E-5</v>
      </c>
      <c r="I62" s="71">
        <v>3.9170521148964699E-6</v>
      </c>
      <c r="J62" s="71">
        <v>1.1191577560300999E-7</v>
      </c>
      <c r="K62" s="67" t="e">
        <f t="shared" si="1"/>
        <v>#DIV/0!</v>
      </c>
      <c r="L62" s="67" t="e">
        <f t="shared" si="2"/>
        <v>#DIV/0!</v>
      </c>
      <c r="M62" s="67" t="e">
        <f t="shared" si="3"/>
        <v>#DIV/0!</v>
      </c>
      <c r="N62" s="67" t="e">
        <f t="shared" si="4"/>
        <v>#DIV/0!</v>
      </c>
      <c r="O62" s="201"/>
      <c r="P62" s="201"/>
      <c r="Q62" s="201"/>
      <c r="R62" s="201"/>
      <c r="S62" s="67" t="e">
        <f t="shared" si="5"/>
        <v>#DIV/0!</v>
      </c>
      <c r="T62" s="67" t="e">
        <f t="shared" si="6"/>
        <v>#DIV/0!</v>
      </c>
      <c r="U62" s="67" t="e">
        <f t="shared" si="7"/>
        <v>#DIV/0!</v>
      </c>
      <c r="V62" s="67" t="e">
        <f t="shared" si="8"/>
        <v>#DIV/0!</v>
      </c>
    </row>
    <row r="63" spans="2:22" ht="14.25" x14ac:dyDescent="0.2">
      <c r="B63" s="15" t="s">
        <v>117</v>
      </c>
      <c r="C63" s="15" t="s">
        <v>64</v>
      </c>
      <c r="D63" s="15">
        <v>1</v>
      </c>
      <c r="E63" s="56" t="str">
        <f t="shared" si="0"/>
        <v>Zineb</v>
      </c>
      <c r="F63" s="70">
        <v>650</v>
      </c>
      <c r="G63" s="71">
        <v>6.8766702373977695E-4</v>
      </c>
      <c r="H63" s="71">
        <v>1.96476292512671E-5</v>
      </c>
      <c r="I63" s="71">
        <v>5.2434876085633902E-6</v>
      </c>
      <c r="J63" s="71">
        <v>1.4981393177401001E-7</v>
      </c>
      <c r="K63" s="67" t="e">
        <f t="shared" si="1"/>
        <v>#DIV/0!</v>
      </c>
      <c r="L63" s="67" t="e">
        <f t="shared" si="2"/>
        <v>#DIV/0!</v>
      </c>
      <c r="M63" s="67" t="e">
        <f t="shared" si="3"/>
        <v>#DIV/0!</v>
      </c>
      <c r="N63" s="67" t="e">
        <f t="shared" si="4"/>
        <v>#DIV/0!</v>
      </c>
      <c r="O63" s="201"/>
      <c r="P63" s="201"/>
      <c r="Q63" s="201"/>
      <c r="R63" s="201"/>
      <c r="S63" s="67" t="e">
        <f t="shared" si="5"/>
        <v>#DIV/0!</v>
      </c>
      <c r="T63" s="67" t="e">
        <f t="shared" si="6"/>
        <v>#DIV/0!</v>
      </c>
      <c r="U63" s="67" t="e">
        <f t="shared" si="7"/>
        <v>#DIV/0!</v>
      </c>
      <c r="V63" s="67" t="e">
        <f t="shared" si="8"/>
        <v>#DIV/0!</v>
      </c>
    </row>
    <row r="64" spans="2:22" ht="14.25" x14ac:dyDescent="0.2">
      <c r="B64" s="15" t="s">
        <v>118</v>
      </c>
      <c r="C64" s="15" t="s">
        <v>64</v>
      </c>
      <c r="D64" s="15">
        <v>2</v>
      </c>
      <c r="E64" s="56" t="str">
        <f t="shared" si="0"/>
        <v>Zineb</v>
      </c>
      <c r="F64" s="70">
        <v>640</v>
      </c>
      <c r="G64" s="71">
        <v>1.2909869756549601E-3</v>
      </c>
      <c r="H64" s="71">
        <v>3.6885342196910602E-5</v>
      </c>
      <c r="I64" s="71">
        <v>4.2486148172420102E-6</v>
      </c>
      <c r="J64" s="71">
        <v>1.2138899548617199E-7</v>
      </c>
      <c r="K64" s="67" t="e">
        <f t="shared" si="1"/>
        <v>#DIV/0!</v>
      </c>
      <c r="L64" s="67" t="e">
        <f t="shared" si="2"/>
        <v>#DIV/0!</v>
      </c>
      <c r="M64" s="67" t="e">
        <f t="shared" si="3"/>
        <v>#DIV/0!</v>
      </c>
      <c r="N64" s="67" t="e">
        <f t="shared" si="4"/>
        <v>#DIV/0!</v>
      </c>
      <c r="O64" s="201"/>
      <c r="P64" s="201"/>
      <c r="Q64" s="201"/>
      <c r="R64" s="201"/>
      <c r="S64" s="67" t="e">
        <f t="shared" si="5"/>
        <v>#DIV/0!</v>
      </c>
      <c r="T64" s="67" t="e">
        <f t="shared" si="6"/>
        <v>#DIV/0!</v>
      </c>
      <c r="U64" s="67" t="e">
        <f t="shared" si="7"/>
        <v>#DIV/0!</v>
      </c>
      <c r="V64" s="67" t="e">
        <f t="shared" si="8"/>
        <v>#DIV/0!</v>
      </c>
    </row>
    <row r="65" spans="2:22" ht="14.25" x14ac:dyDescent="0.2">
      <c r="B65" s="15" t="s">
        <v>119</v>
      </c>
      <c r="C65" s="15" t="s">
        <v>64</v>
      </c>
      <c r="D65" s="15">
        <v>3</v>
      </c>
      <c r="E65" s="56" t="str">
        <f t="shared" si="0"/>
        <v>Zineb</v>
      </c>
      <c r="F65" s="70">
        <v>85</v>
      </c>
      <c r="G65" s="71">
        <v>1.0928574181161801E-2</v>
      </c>
      <c r="H65" s="71">
        <v>3.1224497703078699E-4</v>
      </c>
      <c r="I65" s="71">
        <v>1.4065102522944499E-4</v>
      </c>
      <c r="J65" s="71">
        <v>4.0186007464104297E-6</v>
      </c>
      <c r="K65" s="67" t="e">
        <f t="shared" si="1"/>
        <v>#DIV/0!</v>
      </c>
      <c r="L65" s="67" t="e">
        <f t="shared" si="2"/>
        <v>#DIV/0!</v>
      </c>
      <c r="M65" s="67" t="e">
        <f t="shared" si="3"/>
        <v>#DIV/0!</v>
      </c>
      <c r="N65" s="67" t="e">
        <f t="shared" si="4"/>
        <v>#DIV/0!</v>
      </c>
      <c r="O65" s="201"/>
      <c r="P65" s="201"/>
      <c r="Q65" s="201"/>
      <c r="R65" s="201"/>
      <c r="S65" s="67" t="e">
        <f t="shared" si="5"/>
        <v>#DIV/0!</v>
      </c>
      <c r="T65" s="67" t="e">
        <f t="shared" si="6"/>
        <v>#DIV/0!</v>
      </c>
      <c r="U65" s="67" t="e">
        <f t="shared" si="7"/>
        <v>#DIV/0!</v>
      </c>
      <c r="V65" s="67" t="e">
        <f t="shared" si="8"/>
        <v>#DIV/0!</v>
      </c>
    </row>
    <row r="66" spans="2:22" x14ac:dyDescent="0.2">
      <c r="B66" s="198" t="s">
        <v>120</v>
      </c>
      <c r="C66" s="198"/>
      <c r="D66" s="198"/>
      <c r="E66" s="198"/>
      <c r="F66" s="79"/>
      <c r="G66" s="79"/>
      <c r="H66" s="79"/>
      <c r="I66" s="79"/>
      <c r="J66" s="79"/>
      <c r="K66" s="94" t="e">
        <f>MAX(K20:K65)</f>
        <v>#DIV/0!</v>
      </c>
      <c r="L66" s="94" t="e">
        <f t="shared" ref="L66:V66" si="9">MAX(L20:L65)</f>
        <v>#DIV/0!</v>
      </c>
      <c r="M66" s="94" t="e">
        <f t="shared" si="9"/>
        <v>#DIV/0!</v>
      </c>
      <c r="N66" s="94" t="e">
        <f t="shared" si="9"/>
        <v>#DIV/0!</v>
      </c>
      <c r="O66" s="94"/>
      <c r="P66" s="94"/>
      <c r="Q66" s="94"/>
      <c r="R66" s="94"/>
      <c r="S66" s="94" t="e">
        <f t="shared" si="9"/>
        <v>#DIV/0!</v>
      </c>
      <c r="T66" s="94" t="e">
        <f t="shared" si="9"/>
        <v>#DIV/0!</v>
      </c>
      <c r="U66" s="94" t="e">
        <f t="shared" si="9"/>
        <v>#DIV/0!</v>
      </c>
      <c r="V66" s="94" t="e">
        <f t="shared" si="9"/>
        <v>#DIV/0!</v>
      </c>
    </row>
    <row r="67" spans="2:22" x14ac:dyDescent="0.2">
      <c r="B67" s="198" t="s">
        <v>121</v>
      </c>
      <c r="C67" s="198"/>
      <c r="D67" s="198"/>
      <c r="E67" s="198"/>
      <c r="F67" s="79"/>
      <c r="G67" s="79"/>
      <c r="H67" s="79"/>
      <c r="I67" s="79"/>
      <c r="J67" s="79"/>
      <c r="K67" s="94" t="e">
        <f>MIN(K20:K65)</f>
        <v>#DIV/0!</v>
      </c>
      <c r="L67" s="94" t="e">
        <f t="shared" ref="L67:V67" si="10">MIN(L20:L65)</f>
        <v>#DIV/0!</v>
      </c>
      <c r="M67" s="94" t="e">
        <f t="shared" si="10"/>
        <v>#DIV/0!</v>
      </c>
      <c r="N67" s="94" t="e">
        <f t="shared" si="10"/>
        <v>#DIV/0!</v>
      </c>
      <c r="O67" s="94"/>
      <c r="P67" s="94"/>
      <c r="Q67" s="94"/>
      <c r="R67" s="94"/>
      <c r="S67" s="94" t="e">
        <f t="shared" si="10"/>
        <v>#DIV/0!</v>
      </c>
      <c r="T67" s="94" t="e">
        <f t="shared" si="10"/>
        <v>#DIV/0!</v>
      </c>
      <c r="U67" s="94" t="e">
        <f t="shared" si="10"/>
        <v>#DIV/0!</v>
      </c>
      <c r="V67" s="94" t="e">
        <f t="shared" si="10"/>
        <v>#DIV/0!</v>
      </c>
    </row>
    <row r="68" spans="2:22" x14ac:dyDescent="0.2">
      <c r="B68" s="22"/>
      <c r="C68" s="22"/>
      <c r="D68" s="22"/>
      <c r="E68" s="110" t="s">
        <v>288</v>
      </c>
      <c r="F68" s="22"/>
      <c r="G68" s="22"/>
      <c r="H68" s="22"/>
      <c r="I68" s="22"/>
      <c r="J68" s="22"/>
      <c r="K68" s="94" t="e">
        <f>_xlfn.PERCENTILE.INC(K$20:K$65,0.9)</f>
        <v>#DIV/0!</v>
      </c>
      <c r="L68" s="94" t="e">
        <f t="shared" ref="L68:V68" si="11">_xlfn.PERCENTILE.INC(L$20:L$65,0.9)</f>
        <v>#DIV/0!</v>
      </c>
      <c r="M68" s="94" t="e">
        <f t="shared" si="11"/>
        <v>#DIV/0!</v>
      </c>
      <c r="N68" s="94" t="e">
        <f t="shared" si="11"/>
        <v>#DIV/0!</v>
      </c>
      <c r="O68" s="94"/>
      <c r="P68" s="94"/>
      <c r="Q68" s="94"/>
      <c r="R68" s="94"/>
      <c r="S68" s="94" t="e">
        <f t="shared" si="11"/>
        <v>#DIV/0!</v>
      </c>
      <c r="T68" s="94" t="e">
        <f t="shared" si="11"/>
        <v>#DIV/0!</v>
      </c>
      <c r="U68" s="94" t="e">
        <f t="shared" si="11"/>
        <v>#DIV/0!</v>
      </c>
      <c r="V68" s="94" t="e">
        <f t="shared" si="11"/>
        <v>#DIV/0!</v>
      </c>
    </row>
    <row r="69" spans="2:22" x14ac:dyDescent="0.2">
      <c r="B69" s="22"/>
      <c r="C69" s="22"/>
      <c r="D69" s="22"/>
      <c r="E69" s="110" t="s">
        <v>289</v>
      </c>
      <c r="F69" s="22"/>
      <c r="G69" s="22"/>
      <c r="H69" s="22"/>
      <c r="I69" s="22"/>
      <c r="J69" s="22"/>
      <c r="K69" s="94" t="e">
        <f>_xlfn.PERCENTILE.INC(K$20:K$65,0.8)</f>
        <v>#DIV/0!</v>
      </c>
      <c r="L69" s="94" t="e">
        <f t="shared" ref="L69:V69" si="12">_xlfn.PERCENTILE.INC(L$20:L$65,0.8)</f>
        <v>#DIV/0!</v>
      </c>
      <c r="M69" s="94" t="e">
        <f t="shared" si="12"/>
        <v>#DIV/0!</v>
      </c>
      <c r="N69" s="94" t="e">
        <f t="shared" si="12"/>
        <v>#DIV/0!</v>
      </c>
      <c r="O69" s="94"/>
      <c r="P69" s="94"/>
      <c r="Q69" s="94"/>
      <c r="R69" s="94"/>
      <c r="S69" s="94" t="e">
        <f t="shared" si="12"/>
        <v>#DIV/0!</v>
      </c>
      <c r="T69" s="94" t="e">
        <f t="shared" si="12"/>
        <v>#DIV/0!</v>
      </c>
      <c r="U69" s="94" t="e">
        <f t="shared" si="12"/>
        <v>#DIV/0!</v>
      </c>
      <c r="V69" s="94" t="e">
        <f t="shared" si="12"/>
        <v>#DIV/0!</v>
      </c>
    </row>
    <row r="70" spans="2:22" x14ac:dyDescent="0.2">
      <c r="B70" s="22"/>
      <c r="C70" s="22"/>
      <c r="D70" s="22"/>
      <c r="E70" s="110" t="s">
        <v>290</v>
      </c>
      <c r="F70" s="22"/>
      <c r="G70" s="22"/>
      <c r="H70" s="22"/>
      <c r="I70" s="22"/>
      <c r="J70" s="22"/>
      <c r="K70" s="94" t="e">
        <f>_xlfn.PERCENTILE.INC(K$20:K$65,0.75)</f>
        <v>#DIV/0!</v>
      </c>
      <c r="L70" s="94" t="e">
        <f t="shared" ref="L70:V70" si="13">_xlfn.PERCENTILE.INC(L$20:L$65,0.75)</f>
        <v>#DIV/0!</v>
      </c>
      <c r="M70" s="94" t="e">
        <f t="shared" si="13"/>
        <v>#DIV/0!</v>
      </c>
      <c r="N70" s="94" t="e">
        <f t="shared" si="13"/>
        <v>#DIV/0!</v>
      </c>
      <c r="O70" s="94"/>
      <c r="P70" s="94"/>
      <c r="Q70" s="94"/>
      <c r="R70" s="94"/>
      <c r="S70" s="94" t="e">
        <f>_xlfn.PERCENTILE.INC(S$20:S$65,0.75)</f>
        <v>#DIV/0!</v>
      </c>
      <c r="T70" s="94" t="e">
        <f t="shared" si="13"/>
        <v>#DIV/0!</v>
      </c>
      <c r="U70" s="94" t="e">
        <f t="shared" si="13"/>
        <v>#DIV/0!</v>
      </c>
      <c r="V70" s="94" t="e">
        <f t="shared" si="13"/>
        <v>#DIV/0!</v>
      </c>
    </row>
    <row r="71" spans="2:22" x14ac:dyDescent="0.2">
      <c r="B71" s="22"/>
      <c r="C71" s="22"/>
      <c r="D71" s="22"/>
      <c r="E71" s="110" t="s">
        <v>291</v>
      </c>
      <c r="F71" s="22"/>
      <c r="G71" s="22"/>
      <c r="H71" s="22"/>
      <c r="I71" s="22"/>
      <c r="J71" s="22"/>
      <c r="K71" s="94" t="e">
        <f>_xlfn.PERCENTILE.INC(K$20:K$65,0.5)</f>
        <v>#DIV/0!</v>
      </c>
      <c r="L71" s="94" t="e">
        <f t="shared" ref="L71:V71" si="14">_xlfn.PERCENTILE.INC(L$20:L$65,0.5)</f>
        <v>#DIV/0!</v>
      </c>
      <c r="M71" s="94" t="e">
        <f t="shared" si="14"/>
        <v>#DIV/0!</v>
      </c>
      <c r="N71" s="94" t="e">
        <f t="shared" si="14"/>
        <v>#DIV/0!</v>
      </c>
      <c r="O71" s="94"/>
      <c r="P71" s="94"/>
      <c r="Q71" s="94"/>
      <c r="R71" s="94"/>
      <c r="S71" s="94" t="e">
        <f t="shared" si="14"/>
        <v>#DIV/0!</v>
      </c>
      <c r="T71" s="94" t="e">
        <f t="shared" si="14"/>
        <v>#DIV/0!</v>
      </c>
      <c r="U71" s="94" t="e">
        <f t="shared" si="14"/>
        <v>#DIV/0!</v>
      </c>
      <c r="V71" s="94" t="e">
        <f t="shared" si="14"/>
        <v>#DIV/0!</v>
      </c>
    </row>
    <row r="72" spans="2:22" x14ac:dyDescent="0.2">
      <c r="B72" s="22"/>
      <c r="C72" s="22"/>
      <c r="D72" s="22"/>
      <c r="E72" s="110" t="s">
        <v>292</v>
      </c>
      <c r="F72" s="22"/>
      <c r="G72" s="22"/>
      <c r="H72" s="22"/>
      <c r="I72" s="22"/>
      <c r="J72" s="22"/>
      <c r="K72" s="94" t="e">
        <f>_xlfn.PERCENTILE.INC(K$20:K$65,0.25)</f>
        <v>#DIV/0!</v>
      </c>
      <c r="L72" s="94" t="e">
        <f t="shared" ref="L72:V72" si="15">_xlfn.PERCENTILE.INC(L$20:L$65,0.25)</f>
        <v>#DIV/0!</v>
      </c>
      <c r="M72" s="94" t="e">
        <f t="shared" si="15"/>
        <v>#DIV/0!</v>
      </c>
      <c r="N72" s="94" t="e">
        <f t="shared" si="15"/>
        <v>#DIV/0!</v>
      </c>
      <c r="O72" s="94"/>
      <c r="P72" s="94"/>
      <c r="Q72" s="94"/>
      <c r="R72" s="94"/>
      <c r="S72" s="94" t="e">
        <f t="shared" si="15"/>
        <v>#DIV/0!</v>
      </c>
      <c r="T72" s="94" t="e">
        <f t="shared" si="15"/>
        <v>#DIV/0!</v>
      </c>
      <c r="U72" s="94" t="e">
        <f t="shared" si="15"/>
        <v>#DIV/0!</v>
      </c>
      <c r="V72" s="94" t="e">
        <f t="shared" si="15"/>
        <v>#DIV/0!</v>
      </c>
    </row>
    <row r="73" spans="2:22" x14ac:dyDescent="0.2">
      <c r="B73" s="22"/>
      <c r="C73" s="22"/>
      <c r="D73" s="22"/>
      <c r="E73" s="110" t="s">
        <v>293</v>
      </c>
      <c r="F73" s="22"/>
      <c r="G73" s="22"/>
      <c r="H73" s="22"/>
      <c r="I73" s="22"/>
      <c r="J73" s="22"/>
      <c r="K73" s="94" t="e">
        <f>_xlfn.PERCENTILE.INC(K$20:K$65,0.1)</f>
        <v>#DIV/0!</v>
      </c>
      <c r="L73" s="94" t="e">
        <f>_xlfn.PERCENTILE.INC(L$20:L$65,0.1)</f>
        <v>#DIV/0!</v>
      </c>
      <c r="M73" s="94" t="e">
        <f t="shared" ref="M73:V73" si="16">_xlfn.PERCENTILE.INC(M$20:M$65,0.1)</f>
        <v>#DIV/0!</v>
      </c>
      <c r="N73" s="94" t="e">
        <f t="shared" si="16"/>
        <v>#DIV/0!</v>
      </c>
      <c r="O73" s="94"/>
      <c r="P73" s="94"/>
      <c r="Q73" s="94"/>
      <c r="R73" s="94"/>
      <c r="S73" s="94" t="e">
        <f t="shared" si="16"/>
        <v>#DIV/0!</v>
      </c>
      <c r="T73" s="94" t="e">
        <f t="shared" si="16"/>
        <v>#DIV/0!</v>
      </c>
      <c r="U73" s="94" t="e">
        <f t="shared" si="16"/>
        <v>#DIV/0!</v>
      </c>
      <c r="V73" s="94" t="e">
        <f t="shared" si="16"/>
        <v>#DIV/0!</v>
      </c>
    </row>
  </sheetData>
  <mergeCells count="12">
    <mergeCell ref="B2:V2"/>
    <mergeCell ref="R20:R65"/>
    <mergeCell ref="B67:E67"/>
    <mergeCell ref="C19:D19"/>
    <mergeCell ref="B66:E66"/>
    <mergeCell ref="B6:H6"/>
    <mergeCell ref="B12:H12"/>
    <mergeCell ref="B18:V18"/>
    <mergeCell ref="O20:O65"/>
    <mergeCell ref="P20:P65"/>
    <mergeCell ref="Q20:Q65"/>
    <mergeCell ref="B4:V4"/>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W65"/>
  <sheetViews>
    <sheetView topLeftCell="F13" zoomScale="70" zoomScaleNormal="70" workbookViewId="0">
      <selection activeCell="G57" sqref="G20:J57"/>
    </sheetView>
  </sheetViews>
  <sheetFormatPr defaultRowHeight="12.75" x14ac:dyDescent="0.2"/>
  <cols>
    <col min="1" max="1" width="9" style="1"/>
    <col min="2" max="2" width="18" style="1" bestFit="1" customWidth="1"/>
    <col min="3" max="3" width="4.75" style="1" customWidth="1"/>
    <col min="4" max="4" width="5" style="1" customWidth="1"/>
    <col min="5" max="5" width="34.125" style="1" customWidth="1"/>
    <col min="6" max="10" width="22.75" style="1" customWidth="1"/>
    <col min="11" max="11" width="26.75" style="1" bestFit="1" customWidth="1"/>
    <col min="12" max="12" width="19.5" style="1" bestFit="1" customWidth="1"/>
    <col min="13" max="13" width="26.75" style="1" bestFit="1" customWidth="1"/>
    <col min="14" max="14" width="22.125" style="1" bestFit="1" customWidth="1"/>
    <col min="15" max="18" width="9" style="1"/>
    <col min="19" max="20" width="10.625" style="1" bestFit="1" customWidth="1"/>
    <col min="21" max="22" width="10" style="1" bestFit="1" customWidth="1"/>
    <col min="23" max="16384" width="9" style="1"/>
  </cols>
  <sheetData>
    <row r="2" spans="2:23" ht="18" x14ac:dyDescent="0.25">
      <c r="B2" s="168" t="s">
        <v>302</v>
      </c>
      <c r="C2" s="168"/>
      <c r="D2" s="168"/>
      <c r="E2" s="168"/>
      <c r="F2" s="168"/>
      <c r="G2" s="168"/>
      <c r="H2" s="168"/>
      <c r="I2" s="168"/>
      <c r="J2" s="168"/>
      <c r="K2" s="168"/>
      <c r="L2" s="168"/>
      <c r="M2" s="168"/>
      <c r="N2" s="168"/>
      <c r="O2" s="168"/>
      <c r="P2" s="168"/>
      <c r="Q2" s="168"/>
      <c r="R2" s="168"/>
      <c r="S2" s="168"/>
      <c r="T2" s="168"/>
      <c r="U2" s="168"/>
      <c r="V2" s="168"/>
      <c r="W2" s="129"/>
    </row>
    <row r="4" spans="2:23" ht="21" customHeight="1" thickBot="1" x14ac:dyDescent="0.35">
      <c r="B4" s="159" t="s">
        <v>297</v>
      </c>
      <c r="C4" s="159"/>
      <c r="D4" s="159"/>
      <c r="E4" s="159"/>
      <c r="F4" s="159"/>
      <c r="G4" s="159"/>
      <c r="H4" s="159"/>
      <c r="I4" s="159"/>
      <c r="J4" s="159"/>
      <c r="K4" s="159"/>
      <c r="L4" s="159"/>
      <c r="M4" s="159"/>
      <c r="N4" s="159"/>
      <c r="O4" s="159"/>
      <c r="P4" s="159"/>
      <c r="Q4" s="159"/>
      <c r="R4" s="159"/>
      <c r="S4" s="159"/>
      <c r="T4" s="159"/>
      <c r="U4" s="159"/>
      <c r="V4" s="159"/>
    </row>
    <row r="5" spans="2:23" ht="13.5" thickTop="1" x14ac:dyDescent="0.2"/>
    <row r="6" spans="2:23" ht="18" thickBot="1" x14ac:dyDescent="0.35">
      <c r="B6" s="200" t="s">
        <v>160</v>
      </c>
      <c r="C6" s="200"/>
      <c r="D6" s="200"/>
      <c r="E6" s="200"/>
      <c r="F6" s="200"/>
      <c r="G6" s="200"/>
      <c r="H6" s="200"/>
    </row>
    <row r="7" spans="2:23" ht="13.5" thickTop="1" x14ac:dyDescent="0.2"/>
    <row r="8" spans="2:23" ht="15" x14ac:dyDescent="0.2">
      <c r="B8" s="1" t="s">
        <v>236</v>
      </c>
      <c r="G8" s="66">
        <f>Leaching_MAMPEC_Z</f>
        <v>2.5</v>
      </c>
      <c r="H8" s="33" t="s">
        <v>155</v>
      </c>
      <c r="J8" s="127" t="s">
        <v>303</v>
      </c>
    </row>
    <row r="9" spans="2:23" ht="15" x14ac:dyDescent="0.2">
      <c r="B9" s="1" t="s">
        <v>163</v>
      </c>
      <c r="G9" s="43" t="e">
        <f>Leaching_Product_Z</f>
        <v>#DIV/0!</v>
      </c>
      <c r="H9" s="33" t="s">
        <v>155</v>
      </c>
    </row>
    <row r="10" spans="2:23" x14ac:dyDescent="0.2">
      <c r="B10" s="1" t="s">
        <v>161</v>
      </c>
      <c r="G10" s="43" t="e">
        <f>Leaching_Conversion_Factor_Z</f>
        <v>#DIV/0!</v>
      </c>
      <c r="H10" s="1" t="s">
        <v>2</v>
      </c>
    </row>
    <row r="11" spans="2:23" x14ac:dyDescent="0.2">
      <c r="G11" s="43"/>
    </row>
    <row r="12" spans="2:23" ht="18" thickBot="1" x14ac:dyDescent="0.35">
      <c r="B12" s="200" t="s">
        <v>235</v>
      </c>
      <c r="C12" s="200"/>
      <c r="D12" s="200"/>
      <c r="E12" s="200"/>
      <c r="F12" s="200"/>
      <c r="G12" s="200"/>
      <c r="H12" s="200"/>
    </row>
    <row r="13" spans="2:23" ht="13.5" thickTop="1" x14ac:dyDescent="0.2"/>
    <row r="14" spans="2:23" x14ac:dyDescent="0.2">
      <c r="B14" s="1" t="s">
        <v>254</v>
      </c>
      <c r="G14" s="66">
        <f>Application_MAMPEC_Z</f>
        <v>0.9</v>
      </c>
      <c r="J14" s="127" t="s">
        <v>303</v>
      </c>
    </row>
    <row r="15" spans="2:23" x14ac:dyDescent="0.2">
      <c r="B15" s="1" t="s">
        <v>237</v>
      </c>
      <c r="G15" s="1">
        <f>Application_Factor_Z</f>
        <v>0</v>
      </c>
    </row>
    <row r="16" spans="2:23" x14ac:dyDescent="0.2">
      <c r="B16" s="1" t="s">
        <v>161</v>
      </c>
      <c r="G16" s="1">
        <f>Application_Conversion_Factor_Z</f>
        <v>0</v>
      </c>
      <c r="H16" s="63"/>
    </row>
    <row r="18" spans="2:22" ht="15" x14ac:dyDescent="0.2">
      <c r="B18" s="186" t="s">
        <v>266</v>
      </c>
      <c r="C18" s="186"/>
      <c r="D18" s="186"/>
      <c r="E18" s="186"/>
      <c r="F18" s="186"/>
      <c r="G18" s="186"/>
      <c r="H18" s="186"/>
      <c r="I18" s="186"/>
      <c r="J18" s="186"/>
      <c r="K18" s="186"/>
      <c r="L18" s="186"/>
      <c r="M18" s="186"/>
      <c r="N18" s="186"/>
      <c r="O18" s="186"/>
      <c r="P18" s="186"/>
      <c r="Q18" s="186"/>
      <c r="R18" s="186"/>
      <c r="S18" s="186"/>
      <c r="T18" s="186"/>
      <c r="U18" s="186"/>
      <c r="V18" s="186"/>
    </row>
    <row r="19" spans="2:22" ht="128.25" x14ac:dyDescent="0.2">
      <c r="B19" s="16" t="s">
        <v>10</v>
      </c>
      <c r="C19" s="199" t="s">
        <v>11</v>
      </c>
      <c r="D19" s="199"/>
      <c r="E19" s="16" t="s">
        <v>12</v>
      </c>
      <c r="F19" s="16" t="s">
        <v>255</v>
      </c>
      <c r="G19" s="18" t="s">
        <v>256</v>
      </c>
      <c r="H19" s="18" t="s">
        <v>268</v>
      </c>
      <c r="I19" s="18" t="s">
        <v>257</v>
      </c>
      <c r="J19" s="18" t="s">
        <v>258</v>
      </c>
      <c r="K19" s="16" t="s">
        <v>244</v>
      </c>
      <c r="L19" s="16" t="s">
        <v>334</v>
      </c>
      <c r="M19" s="16" t="s">
        <v>335</v>
      </c>
      <c r="N19" s="16" t="s">
        <v>336</v>
      </c>
      <c r="O19" s="16" t="s">
        <v>245</v>
      </c>
      <c r="P19" s="16" t="s">
        <v>246</v>
      </c>
      <c r="Q19" s="16" t="s">
        <v>247</v>
      </c>
      <c r="R19" s="16" t="s">
        <v>248</v>
      </c>
      <c r="S19" s="16" t="s">
        <v>170</v>
      </c>
      <c r="T19" s="16" t="s">
        <v>337</v>
      </c>
      <c r="U19" s="16" t="s">
        <v>338</v>
      </c>
      <c r="V19" s="16" t="s">
        <v>339</v>
      </c>
    </row>
    <row r="20" spans="2:22" ht="14.25" x14ac:dyDescent="0.2">
      <c r="B20" s="56" t="s">
        <v>180</v>
      </c>
      <c r="C20" s="68" t="s">
        <v>239</v>
      </c>
      <c r="D20" s="68">
        <v>11</v>
      </c>
      <c r="E20" s="56" t="str">
        <f t="shared" ref="E20:E57" si="0">Compound_Name_Z</f>
        <v>Zineb</v>
      </c>
      <c r="F20" s="70">
        <v>400</v>
      </c>
      <c r="G20" s="71">
        <v>5.0382840028032703E-3</v>
      </c>
      <c r="H20" s="71">
        <v>1.4395097299711799E-4</v>
      </c>
      <c r="I20" s="71">
        <v>3.2396273856439498E-5</v>
      </c>
      <c r="J20" s="71">
        <v>9.2560782811150003E-7</v>
      </c>
      <c r="K20" s="67" t="e">
        <f t="shared" ref="K20:K57" si="1">((($F20/100)*G20)*Leaching_Conversion_Factor_Z*Application_Conversion_Factor_Z)+Background_SW_Baltic_Z</f>
        <v>#DIV/0!</v>
      </c>
      <c r="L20" s="67" t="e">
        <f t="shared" ref="L20:L57" si="2">((($F20/100)*H20)*Leaching_Conversion_Factor_Z*Application_Conversion_Factor_Z)+Background_Sed_Baltic_Z</f>
        <v>#DIV/0!</v>
      </c>
      <c r="M20" s="67" t="e">
        <f t="shared" ref="M20:M57" si="3">((($F20/100)*I20)*Leaching_Conversion_Factor_Z*Application_Conversion_Factor_Z)+Background_SW_Baltic_Z</f>
        <v>#DIV/0!</v>
      </c>
      <c r="N20" s="67" t="e">
        <f t="shared" ref="N20:N57" si="4">((($F20/100)*J20)*Leaching_Conversion_Factor_Z*Application_Conversion_Factor_Z)+Background_Sed_Baltic_Z</f>
        <v>#DIV/0!</v>
      </c>
      <c r="O20" s="201">
        <f>PNEC_Aquatic_Inside_Z</f>
        <v>2.1899999999999999E-2</v>
      </c>
      <c r="P20" s="201">
        <f>PNEC_Sediment_Inside_Z</f>
        <v>4.5500000000000002E-3</v>
      </c>
      <c r="Q20" s="201">
        <f>PNEC_Aquatic_Surrounding_Z</f>
        <v>2.1899999999999999E-2</v>
      </c>
      <c r="R20" s="201">
        <f>PNEC_Sediment_Surrounding_Z</f>
        <v>4.5500000000000002E-3</v>
      </c>
      <c r="S20" s="67" t="e">
        <f t="shared" ref="S20" si="5">K20/PNEC_Aquatic_Inside_Z</f>
        <v>#DIV/0!</v>
      </c>
      <c r="T20" s="67" t="e">
        <f t="shared" ref="T20" si="6">L20/PNEC_Sediment_Inside_Z</f>
        <v>#DIV/0!</v>
      </c>
      <c r="U20" s="67" t="e">
        <f t="shared" ref="U20" si="7">M20/PNEC_Aquatic_Surrounding_Z</f>
        <v>#DIV/0!</v>
      </c>
      <c r="V20" s="67" t="e">
        <f t="shared" ref="V20" si="8">N20/PNEC_Sediment_Surrounding_Z</f>
        <v>#DIV/0!</v>
      </c>
    </row>
    <row r="21" spans="2:22" ht="14.25" x14ac:dyDescent="0.2">
      <c r="B21" s="56" t="s">
        <v>181</v>
      </c>
      <c r="C21" s="68" t="s">
        <v>238</v>
      </c>
      <c r="D21" s="68">
        <v>8</v>
      </c>
      <c r="E21" s="56" t="str">
        <f t="shared" si="0"/>
        <v>Zineb</v>
      </c>
      <c r="F21" s="70">
        <v>45</v>
      </c>
      <c r="G21" s="71">
        <v>1.01300827227533E-2</v>
      </c>
      <c r="H21" s="71">
        <v>2.8943093639099998E-4</v>
      </c>
      <c r="I21" s="71">
        <v>1.22516563557782E-5</v>
      </c>
      <c r="J21" s="71">
        <v>3.5004732607231102E-7</v>
      </c>
      <c r="K21" s="67" t="e">
        <f t="shared" si="1"/>
        <v>#DIV/0!</v>
      </c>
      <c r="L21" s="67" t="e">
        <f t="shared" si="2"/>
        <v>#DIV/0!</v>
      </c>
      <c r="M21" s="67" t="e">
        <f t="shared" si="3"/>
        <v>#DIV/0!</v>
      </c>
      <c r="N21" s="67" t="e">
        <f t="shared" si="4"/>
        <v>#DIV/0!</v>
      </c>
      <c r="O21" s="201"/>
      <c r="P21" s="201"/>
      <c r="Q21" s="201"/>
      <c r="R21" s="201"/>
      <c r="S21" s="67" t="e">
        <f t="shared" ref="S21:S57" si="9">K21/PNEC_Aquatic_Inside_Z</f>
        <v>#DIV/0!</v>
      </c>
      <c r="T21" s="67" t="e">
        <f t="shared" ref="T21:T57" si="10">L21/PNEC_Sediment_Inside_Z</f>
        <v>#DIV/0!</v>
      </c>
      <c r="U21" s="67" t="e">
        <f t="shared" ref="U21:U57" si="11">M21/PNEC_Aquatic_Surrounding_Z</f>
        <v>#DIV/0!</v>
      </c>
      <c r="V21" s="67" t="e">
        <f t="shared" ref="V21:V57" si="12">N21/PNEC_Sediment_Surrounding_Z</f>
        <v>#DIV/0!</v>
      </c>
    </row>
    <row r="22" spans="2:22" ht="14.25" x14ac:dyDescent="0.2">
      <c r="B22" s="56" t="s">
        <v>182</v>
      </c>
      <c r="C22" s="68" t="s">
        <v>238</v>
      </c>
      <c r="D22" s="68">
        <v>12</v>
      </c>
      <c r="E22" s="56" t="str">
        <f t="shared" si="0"/>
        <v>Zineb</v>
      </c>
      <c r="F22" s="70">
        <v>85</v>
      </c>
      <c r="G22" s="71">
        <v>0.138184860497713</v>
      </c>
      <c r="H22" s="71">
        <v>3.94813886843622E-3</v>
      </c>
      <c r="I22" s="71">
        <v>1.53349416899952E-4</v>
      </c>
      <c r="J22" s="71">
        <v>4.3814119392019804E-6</v>
      </c>
      <c r="K22" s="67" t="e">
        <f t="shared" si="1"/>
        <v>#DIV/0!</v>
      </c>
      <c r="L22" s="67" t="e">
        <f t="shared" si="2"/>
        <v>#DIV/0!</v>
      </c>
      <c r="M22" s="67" t="e">
        <f t="shared" si="3"/>
        <v>#DIV/0!</v>
      </c>
      <c r="N22" s="67" t="e">
        <f t="shared" si="4"/>
        <v>#DIV/0!</v>
      </c>
      <c r="O22" s="201"/>
      <c r="P22" s="201"/>
      <c r="Q22" s="201"/>
      <c r="R22" s="201"/>
      <c r="S22" s="67" t="e">
        <f t="shared" si="9"/>
        <v>#DIV/0!</v>
      </c>
      <c r="T22" s="67" t="e">
        <f t="shared" si="10"/>
        <v>#DIV/0!</v>
      </c>
      <c r="U22" s="67" t="e">
        <f t="shared" si="11"/>
        <v>#DIV/0!</v>
      </c>
      <c r="V22" s="67" t="e">
        <f t="shared" si="12"/>
        <v>#DIV/0!</v>
      </c>
    </row>
    <row r="23" spans="2:22" ht="14.25" x14ac:dyDescent="0.2">
      <c r="B23" s="56" t="s">
        <v>183</v>
      </c>
      <c r="C23" s="68" t="s">
        <v>238</v>
      </c>
      <c r="D23" s="68">
        <v>13</v>
      </c>
      <c r="E23" s="56" t="str">
        <f t="shared" si="0"/>
        <v>Zineb</v>
      </c>
      <c r="F23" s="70">
        <v>150</v>
      </c>
      <c r="G23" s="71">
        <v>0.105066774040461</v>
      </c>
      <c r="H23" s="71">
        <v>3.0019078450277399E-3</v>
      </c>
      <c r="I23" s="71">
        <v>5.1406370061966702E-5</v>
      </c>
      <c r="J23" s="71">
        <v>1.4687534421068201E-6</v>
      </c>
      <c r="K23" s="67" t="e">
        <f t="shared" si="1"/>
        <v>#DIV/0!</v>
      </c>
      <c r="L23" s="67" t="e">
        <f t="shared" si="2"/>
        <v>#DIV/0!</v>
      </c>
      <c r="M23" s="67" t="e">
        <f t="shared" si="3"/>
        <v>#DIV/0!</v>
      </c>
      <c r="N23" s="67" t="e">
        <f t="shared" si="4"/>
        <v>#DIV/0!</v>
      </c>
      <c r="O23" s="201"/>
      <c r="P23" s="201"/>
      <c r="Q23" s="201"/>
      <c r="R23" s="201"/>
      <c r="S23" s="67" t="e">
        <f t="shared" si="9"/>
        <v>#DIV/0!</v>
      </c>
      <c r="T23" s="67" t="e">
        <f t="shared" si="10"/>
        <v>#DIV/0!</v>
      </c>
      <c r="U23" s="67" t="e">
        <f t="shared" si="11"/>
        <v>#DIV/0!</v>
      </c>
      <c r="V23" s="67" t="e">
        <f t="shared" si="12"/>
        <v>#DIV/0!</v>
      </c>
    </row>
    <row r="24" spans="2:22" ht="14.25" x14ac:dyDescent="0.2">
      <c r="B24" s="56" t="s">
        <v>184</v>
      </c>
      <c r="C24" s="68" t="s">
        <v>238</v>
      </c>
      <c r="D24" s="68">
        <v>14</v>
      </c>
      <c r="E24" s="56" t="str">
        <f t="shared" si="0"/>
        <v>Zineb</v>
      </c>
      <c r="F24" s="70">
        <v>101</v>
      </c>
      <c r="G24" s="71">
        <v>1.7062532994896198E-2</v>
      </c>
      <c r="H24" s="71">
        <v>4.8750094632851E-4</v>
      </c>
      <c r="I24" s="71">
        <v>7.1026705723985104E-5</v>
      </c>
      <c r="J24" s="71">
        <v>2.02933445554147E-6</v>
      </c>
      <c r="K24" s="67" t="e">
        <f t="shared" si="1"/>
        <v>#DIV/0!</v>
      </c>
      <c r="L24" s="67" t="e">
        <f t="shared" si="2"/>
        <v>#DIV/0!</v>
      </c>
      <c r="M24" s="67" t="e">
        <f t="shared" si="3"/>
        <v>#DIV/0!</v>
      </c>
      <c r="N24" s="67" t="e">
        <f t="shared" si="4"/>
        <v>#DIV/0!</v>
      </c>
      <c r="O24" s="201"/>
      <c r="P24" s="201"/>
      <c r="Q24" s="201"/>
      <c r="R24" s="201"/>
      <c r="S24" s="67" t="e">
        <f t="shared" si="9"/>
        <v>#DIV/0!</v>
      </c>
      <c r="T24" s="67" t="e">
        <f t="shared" si="10"/>
        <v>#DIV/0!</v>
      </c>
      <c r="U24" s="67" t="e">
        <f t="shared" si="11"/>
        <v>#DIV/0!</v>
      </c>
      <c r="V24" s="67" t="e">
        <f t="shared" si="12"/>
        <v>#DIV/0!</v>
      </c>
    </row>
    <row r="25" spans="2:22" ht="14.25" x14ac:dyDescent="0.2">
      <c r="B25" s="56" t="s">
        <v>185</v>
      </c>
      <c r="C25" s="68" t="s">
        <v>238</v>
      </c>
      <c r="D25" s="68">
        <v>15</v>
      </c>
      <c r="E25" s="56" t="str">
        <f t="shared" si="0"/>
        <v>Zineb</v>
      </c>
      <c r="F25" s="70">
        <v>115</v>
      </c>
      <c r="G25" s="71">
        <v>8.8549460843205405E-2</v>
      </c>
      <c r="H25" s="71">
        <v>2.5299846311099801E-3</v>
      </c>
      <c r="I25" s="71">
        <v>1.3525551444024201E-4</v>
      </c>
      <c r="J25" s="71">
        <v>3.8644432808442099E-6</v>
      </c>
      <c r="K25" s="67" t="e">
        <f t="shared" si="1"/>
        <v>#DIV/0!</v>
      </c>
      <c r="L25" s="67" t="e">
        <f t="shared" si="2"/>
        <v>#DIV/0!</v>
      </c>
      <c r="M25" s="67" t="e">
        <f t="shared" si="3"/>
        <v>#DIV/0!</v>
      </c>
      <c r="N25" s="67" t="e">
        <f t="shared" si="4"/>
        <v>#DIV/0!</v>
      </c>
      <c r="O25" s="201"/>
      <c r="P25" s="201"/>
      <c r="Q25" s="201"/>
      <c r="R25" s="201"/>
      <c r="S25" s="67" t="e">
        <f t="shared" si="9"/>
        <v>#DIV/0!</v>
      </c>
      <c r="T25" s="67" t="e">
        <f t="shared" si="10"/>
        <v>#DIV/0!</v>
      </c>
      <c r="U25" s="67" t="e">
        <f t="shared" si="11"/>
        <v>#DIV/0!</v>
      </c>
      <c r="V25" s="67" t="e">
        <f t="shared" si="12"/>
        <v>#DIV/0!</v>
      </c>
    </row>
    <row r="26" spans="2:22" ht="14.25" x14ac:dyDescent="0.2">
      <c r="B26" s="56" t="s">
        <v>186</v>
      </c>
      <c r="C26" s="68" t="s">
        <v>238</v>
      </c>
      <c r="D26" s="68">
        <v>16</v>
      </c>
      <c r="E26" s="56" t="str">
        <f t="shared" si="0"/>
        <v>Zineb</v>
      </c>
      <c r="F26" s="70">
        <v>45</v>
      </c>
      <c r="G26" s="71">
        <v>6.1534801945090298E-2</v>
      </c>
      <c r="H26" s="71">
        <v>1.75813720328733E-3</v>
      </c>
      <c r="I26" s="71">
        <v>4.27054907073292E-5</v>
      </c>
      <c r="J26" s="71">
        <v>1.2201568840370601E-6</v>
      </c>
      <c r="K26" s="67" t="e">
        <f t="shared" si="1"/>
        <v>#DIV/0!</v>
      </c>
      <c r="L26" s="67" t="e">
        <f t="shared" si="2"/>
        <v>#DIV/0!</v>
      </c>
      <c r="M26" s="67" t="e">
        <f t="shared" si="3"/>
        <v>#DIV/0!</v>
      </c>
      <c r="N26" s="67" t="e">
        <f t="shared" si="4"/>
        <v>#DIV/0!</v>
      </c>
      <c r="O26" s="201"/>
      <c r="P26" s="201"/>
      <c r="Q26" s="201"/>
      <c r="R26" s="201"/>
      <c r="S26" s="67" t="e">
        <f t="shared" si="9"/>
        <v>#DIV/0!</v>
      </c>
      <c r="T26" s="67" t="e">
        <f t="shared" si="10"/>
        <v>#DIV/0!</v>
      </c>
      <c r="U26" s="67" t="e">
        <f t="shared" si="11"/>
        <v>#DIV/0!</v>
      </c>
      <c r="V26" s="67" t="e">
        <f t="shared" si="12"/>
        <v>#DIV/0!</v>
      </c>
    </row>
    <row r="27" spans="2:22" ht="14.25" x14ac:dyDescent="0.2">
      <c r="B27" s="56" t="s">
        <v>187</v>
      </c>
      <c r="C27" s="68" t="s">
        <v>249</v>
      </c>
      <c r="D27" s="68">
        <v>8</v>
      </c>
      <c r="E27" s="56" t="str">
        <f t="shared" si="0"/>
        <v>Zineb</v>
      </c>
      <c r="F27" s="70">
        <v>29</v>
      </c>
      <c r="G27" s="71">
        <v>5.9070195090025701E-2</v>
      </c>
      <c r="H27" s="71">
        <v>1.68771986209322E-3</v>
      </c>
      <c r="I27" s="71">
        <v>1.9059762688505299E-4</v>
      </c>
      <c r="J27" s="71">
        <v>5.44564650743114E-6</v>
      </c>
      <c r="K27" s="67" t="e">
        <f t="shared" si="1"/>
        <v>#DIV/0!</v>
      </c>
      <c r="L27" s="67" t="e">
        <f t="shared" si="2"/>
        <v>#DIV/0!</v>
      </c>
      <c r="M27" s="67" t="e">
        <f t="shared" si="3"/>
        <v>#DIV/0!</v>
      </c>
      <c r="N27" s="67" t="e">
        <f t="shared" si="4"/>
        <v>#DIV/0!</v>
      </c>
      <c r="O27" s="201"/>
      <c r="P27" s="201"/>
      <c r="Q27" s="201"/>
      <c r="R27" s="201"/>
      <c r="S27" s="67" t="e">
        <f t="shared" si="9"/>
        <v>#DIV/0!</v>
      </c>
      <c r="T27" s="67" t="e">
        <f t="shared" si="10"/>
        <v>#DIV/0!</v>
      </c>
      <c r="U27" s="67" t="e">
        <f t="shared" si="11"/>
        <v>#DIV/0!</v>
      </c>
      <c r="V27" s="67" t="e">
        <f t="shared" si="12"/>
        <v>#DIV/0!</v>
      </c>
    </row>
    <row r="28" spans="2:22" ht="14.25" x14ac:dyDescent="0.2">
      <c r="B28" s="56" t="s">
        <v>188</v>
      </c>
      <c r="C28" s="68" t="s">
        <v>249</v>
      </c>
      <c r="D28" s="68">
        <v>9</v>
      </c>
      <c r="E28" s="56" t="str">
        <f t="shared" si="0"/>
        <v>Zineb</v>
      </c>
      <c r="F28" s="70">
        <v>45</v>
      </c>
      <c r="G28" s="71">
        <v>5.6417833603918603E-2</v>
      </c>
      <c r="H28" s="71">
        <v>1.61193810869008E-3</v>
      </c>
      <c r="I28" s="71">
        <v>6.2336249708816905E-5</v>
      </c>
      <c r="J28" s="71">
        <v>1.78103572149669E-6</v>
      </c>
      <c r="K28" s="67" t="e">
        <f t="shared" si="1"/>
        <v>#DIV/0!</v>
      </c>
      <c r="L28" s="67" t="e">
        <f t="shared" si="2"/>
        <v>#DIV/0!</v>
      </c>
      <c r="M28" s="67" t="e">
        <f t="shared" si="3"/>
        <v>#DIV/0!</v>
      </c>
      <c r="N28" s="67" t="e">
        <f t="shared" si="4"/>
        <v>#DIV/0!</v>
      </c>
      <c r="O28" s="201"/>
      <c r="P28" s="201"/>
      <c r="Q28" s="201"/>
      <c r="R28" s="201"/>
      <c r="S28" s="67" t="e">
        <f t="shared" si="9"/>
        <v>#DIV/0!</v>
      </c>
      <c r="T28" s="67" t="e">
        <f t="shared" si="10"/>
        <v>#DIV/0!</v>
      </c>
      <c r="U28" s="67" t="e">
        <f t="shared" si="11"/>
        <v>#DIV/0!</v>
      </c>
      <c r="V28" s="67" t="e">
        <f t="shared" si="12"/>
        <v>#DIV/0!</v>
      </c>
    </row>
    <row r="29" spans="2:22" ht="14.25" x14ac:dyDescent="0.2">
      <c r="B29" s="56" t="s">
        <v>189</v>
      </c>
      <c r="C29" s="68" t="s">
        <v>250</v>
      </c>
      <c r="D29" s="68">
        <v>1</v>
      </c>
      <c r="E29" s="56" t="str">
        <f t="shared" si="0"/>
        <v>Zineb</v>
      </c>
      <c r="F29" s="70">
        <v>100</v>
      </c>
      <c r="G29" s="71">
        <v>1.6381276119500399E-2</v>
      </c>
      <c r="H29" s="71">
        <v>4.6803646517219001E-4</v>
      </c>
      <c r="I29" s="71">
        <v>5.3355662275633301E-6</v>
      </c>
      <c r="J29" s="71">
        <v>1.52444750406131E-7</v>
      </c>
      <c r="K29" s="67" t="e">
        <f t="shared" si="1"/>
        <v>#DIV/0!</v>
      </c>
      <c r="L29" s="67" t="e">
        <f t="shared" si="2"/>
        <v>#DIV/0!</v>
      </c>
      <c r="M29" s="67" t="e">
        <f t="shared" si="3"/>
        <v>#DIV/0!</v>
      </c>
      <c r="N29" s="67" t="e">
        <f t="shared" si="4"/>
        <v>#DIV/0!</v>
      </c>
      <c r="O29" s="201"/>
      <c r="P29" s="201"/>
      <c r="Q29" s="201"/>
      <c r="R29" s="201"/>
      <c r="S29" s="67" t="e">
        <f t="shared" si="9"/>
        <v>#DIV/0!</v>
      </c>
      <c r="T29" s="67" t="e">
        <f t="shared" si="10"/>
        <v>#DIV/0!</v>
      </c>
      <c r="U29" s="67" t="e">
        <f t="shared" si="11"/>
        <v>#DIV/0!</v>
      </c>
      <c r="V29" s="67" t="e">
        <f t="shared" si="12"/>
        <v>#DIV/0!</v>
      </c>
    </row>
    <row r="30" spans="2:22" ht="14.25" x14ac:dyDescent="0.2">
      <c r="B30" s="56" t="s">
        <v>190</v>
      </c>
      <c r="C30" s="68" t="s">
        <v>251</v>
      </c>
      <c r="D30" s="68">
        <v>2</v>
      </c>
      <c r="E30" s="56" t="str">
        <f t="shared" si="0"/>
        <v>Zineb</v>
      </c>
      <c r="F30" s="70">
        <v>500</v>
      </c>
      <c r="G30" s="71">
        <v>2.4289438524283499E-3</v>
      </c>
      <c r="H30" s="71">
        <v>6.9398396008182303E-5</v>
      </c>
      <c r="I30" s="71">
        <v>4.6141724124632797E-6</v>
      </c>
      <c r="J30" s="71">
        <v>1.31833498531865E-7</v>
      </c>
      <c r="K30" s="67" t="e">
        <f t="shared" si="1"/>
        <v>#DIV/0!</v>
      </c>
      <c r="L30" s="67" t="e">
        <f t="shared" si="2"/>
        <v>#DIV/0!</v>
      </c>
      <c r="M30" s="67" t="e">
        <f t="shared" si="3"/>
        <v>#DIV/0!</v>
      </c>
      <c r="N30" s="67" t="e">
        <f t="shared" si="4"/>
        <v>#DIV/0!</v>
      </c>
      <c r="O30" s="201"/>
      <c r="P30" s="201"/>
      <c r="Q30" s="201"/>
      <c r="R30" s="201"/>
      <c r="S30" s="67" t="e">
        <f t="shared" si="9"/>
        <v>#DIV/0!</v>
      </c>
      <c r="T30" s="67" t="e">
        <f t="shared" si="10"/>
        <v>#DIV/0!</v>
      </c>
      <c r="U30" s="67" t="e">
        <f t="shared" si="11"/>
        <v>#DIV/0!</v>
      </c>
      <c r="V30" s="67" t="e">
        <f t="shared" si="12"/>
        <v>#DIV/0!</v>
      </c>
    </row>
    <row r="31" spans="2:22" ht="14.25" x14ac:dyDescent="0.2">
      <c r="B31" s="56" t="s">
        <v>191</v>
      </c>
      <c r="C31" s="68" t="s">
        <v>252</v>
      </c>
      <c r="D31" s="68">
        <v>7</v>
      </c>
      <c r="E31" s="56" t="str">
        <f t="shared" si="0"/>
        <v>Zineb</v>
      </c>
      <c r="F31" s="70">
        <v>420</v>
      </c>
      <c r="G31" s="71">
        <v>9.9071482487488494E-4</v>
      </c>
      <c r="H31" s="71">
        <v>2.8306138046900699E-5</v>
      </c>
      <c r="I31" s="71">
        <v>1.3324997347837101E-6</v>
      </c>
      <c r="J31" s="71">
        <v>3.8071421071444002E-8</v>
      </c>
      <c r="K31" s="67" t="e">
        <f t="shared" si="1"/>
        <v>#DIV/0!</v>
      </c>
      <c r="L31" s="67" t="e">
        <f t="shared" si="2"/>
        <v>#DIV/0!</v>
      </c>
      <c r="M31" s="67" t="e">
        <f t="shared" si="3"/>
        <v>#DIV/0!</v>
      </c>
      <c r="N31" s="67" t="e">
        <f t="shared" si="4"/>
        <v>#DIV/0!</v>
      </c>
      <c r="O31" s="201"/>
      <c r="P31" s="201"/>
      <c r="Q31" s="201"/>
      <c r="R31" s="201"/>
      <c r="S31" s="67" t="e">
        <f t="shared" si="9"/>
        <v>#DIV/0!</v>
      </c>
      <c r="T31" s="67" t="e">
        <f t="shared" si="10"/>
        <v>#DIV/0!</v>
      </c>
      <c r="U31" s="67" t="e">
        <f t="shared" si="11"/>
        <v>#DIV/0!</v>
      </c>
      <c r="V31" s="67" t="e">
        <f t="shared" si="12"/>
        <v>#DIV/0!</v>
      </c>
    </row>
    <row r="32" spans="2:22" ht="14.25" x14ac:dyDescent="0.2">
      <c r="B32" s="56" t="s">
        <v>192</v>
      </c>
      <c r="C32" s="68" t="s">
        <v>252</v>
      </c>
      <c r="D32" s="68">
        <v>2</v>
      </c>
      <c r="E32" s="56" t="str">
        <f t="shared" si="0"/>
        <v>Zineb</v>
      </c>
      <c r="F32" s="70">
        <v>60</v>
      </c>
      <c r="G32" s="71">
        <v>1.3690322835464E-3</v>
      </c>
      <c r="H32" s="71">
        <v>3.9115208637667798E-5</v>
      </c>
      <c r="I32" s="71">
        <v>1.8434753736871899E-6</v>
      </c>
      <c r="J32" s="71">
        <v>5.2670725171789899E-8</v>
      </c>
      <c r="K32" s="67" t="e">
        <f t="shared" si="1"/>
        <v>#DIV/0!</v>
      </c>
      <c r="L32" s="67" t="e">
        <f t="shared" si="2"/>
        <v>#DIV/0!</v>
      </c>
      <c r="M32" s="67" t="e">
        <f t="shared" si="3"/>
        <v>#DIV/0!</v>
      </c>
      <c r="N32" s="67" t="e">
        <f t="shared" si="4"/>
        <v>#DIV/0!</v>
      </c>
      <c r="O32" s="201"/>
      <c r="P32" s="201"/>
      <c r="Q32" s="201"/>
      <c r="R32" s="201"/>
      <c r="S32" s="67" t="e">
        <f t="shared" si="9"/>
        <v>#DIV/0!</v>
      </c>
      <c r="T32" s="67" t="e">
        <f t="shared" si="10"/>
        <v>#DIV/0!</v>
      </c>
      <c r="U32" s="67" t="e">
        <f t="shared" si="11"/>
        <v>#DIV/0!</v>
      </c>
      <c r="V32" s="67" t="e">
        <f t="shared" si="12"/>
        <v>#DIV/0!</v>
      </c>
    </row>
    <row r="33" spans="2:22" ht="14.25" x14ac:dyDescent="0.2">
      <c r="B33" s="56" t="s">
        <v>193</v>
      </c>
      <c r="C33" s="68" t="s">
        <v>252</v>
      </c>
      <c r="D33" s="68">
        <v>3</v>
      </c>
      <c r="E33" s="56" t="str">
        <f t="shared" si="0"/>
        <v>Zineb</v>
      </c>
      <c r="F33" s="70">
        <v>60</v>
      </c>
      <c r="G33" s="71">
        <v>1.5650165907573001E-3</v>
      </c>
      <c r="H33" s="71">
        <v>4.4714759751514101E-5</v>
      </c>
      <c r="I33" s="71">
        <v>2.5557705994536102E-6</v>
      </c>
      <c r="J33" s="71">
        <v>7.3022017467763303E-8</v>
      </c>
      <c r="K33" s="67" t="e">
        <f t="shared" si="1"/>
        <v>#DIV/0!</v>
      </c>
      <c r="L33" s="67" t="e">
        <f t="shared" si="2"/>
        <v>#DIV/0!</v>
      </c>
      <c r="M33" s="67" t="e">
        <f t="shared" si="3"/>
        <v>#DIV/0!</v>
      </c>
      <c r="N33" s="67" t="e">
        <f t="shared" si="4"/>
        <v>#DIV/0!</v>
      </c>
      <c r="O33" s="201"/>
      <c r="P33" s="201"/>
      <c r="Q33" s="201"/>
      <c r="R33" s="201"/>
      <c r="S33" s="67" t="e">
        <f t="shared" si="9"/>
        <v>#DIV/0!</v>
      </c>
      <c r="T33" s="67" t="e">
        <f t="shared" si="10"/>
        <v>#DIV/0!</v>
      </c>
      <c r="U33" s="67" t="e">
        <f t="shared" si="11"/>
        <v>#DIV/0!</v>
      </c>
      <c r="V33" s="67" t="e">
        <f t="shared" si="12"/>
        <v>#DIV/0!</v>
      </c>
    </row>
    <row r="34" spans="2:22" ht="14.25" x14ac:dyDescent="0.2">
      <c r="B34" s="56" t="s">
        <v>194</v>
      </c>
      <c r="C34" s="68" t="s">
        <v>252</v>
      </c>
      <c r="D34" s="68">
        <v>5</v>
      </c>
      <c r="E34" s="56" t="str">
        <f t="shared" si="0"/>
        <v>Zineb</v>
      </c>
      <c r="F34" s="70">
        <v>33</v>
      </c>
      <c r="G34" s="71">
        <v>4.6297014225274297E-3</v>
      </c>
      <c r="H34" s="71">
        <v>1.32277184311533E-4</v>
      </c>
      <c r="I34" s="71">
        <v>7.1581600497292604E-6</v>
      </c>
      <c r="J34" s="71">
        <v>2.0451885888322801E-7</v>
      </c>
      <c r="K34" s="67" t="e">
        <f t="shared" si="1"/>
        <v>#DIV/0!</v>
      </c>
      <c r="L34" s="67" t="e">
        <f t="shared" si="2"/>
        <v>#DIV/0!</v>
      </c>
      <c r="M34" s="67" t="e">
        <f t="shared" si="3"/>
        <v>#DIV/0!</v>
      </c>
      <c r="N34" s="67" t="e">
        <f t="shared" si="4"/>
        <v>#DIV/0!</v>
      </c>
      <c r="O34" s="201"/>
      <c r="P34" s="201"/>
      <c r="Q34" s="201"/>
      <c r="R34" s="201"/>
      <c r="S34" s="67" t="e">
        <f t="shared" si="9"/>
        <v>#DIV/0!</v>
      </c>
      <c r="T34" s="67" t="e">
        <f t="shared" si="10"/>
        <v>#DIV/0!</v>
      </c>
      <c r="U34" s="67" t="e">
        <f t="shared" si="11"/>
        <v>#DIV/0!</v>
      </c>
      <c r="V34" s="67" t="e">
        <f t="shared" si="12"/>
        <v>#DIV/0!</v>
      </c>
    </row>
    <row r="35" spans="2:22" ht="14.25" x14ac:dyDescent="0.2">
      <c r="B35" s="56" t="s">
        <v>195</v>
      </c>
      <c r="C35" s="68" t="s">
        <v>253</v>
      </c>
      <c r="D35" s="68">
        <v>10</v>
      </c>
      <c r="E35" s="56" t="str">
        <f t="shared" si="0"/>
        <v>Zineb</v>
      </c>
      <c r="F35" s="70">
        <v>310</v>
      </c>
      <c r="G35" s="71">
        <v>9.4056780275423104E-4</v>
      </c>
      <c r="H35" s="71">
        <v>2.6873366005020201E-5</v>
      </c>
      <c r="I35" s="71">
        <v>8.0487244394464397E-7</v>
      </c>
      <c r="J35" s="71">
        <v>2.2996355763561401E-8</v>
      </c>
      <c r="K35" s="67" t="e">
        <f t="shared" si="1"/>
        <v>#DIV/0!</v>
      </c>
      <c r="L35" s="67" t="e">
        <f t="shared" si="2"/>
        <v>#DIV/0!</v>
      </c>
      <c r="M35" s="67" t="e">
        <f t="shared" si="3"/>
        <v>#DIV/0!</v>
      </c>
      <c r="N35" s="67" t="e">
        <f t="shared" si="4"/>
        <v>#DIV/0!</v>
      </c>
      <c r="O35" s="201"/>
      <c r="P35" s="201"/>
      <c r="Q35" s="201"/>
      <c r="R35" s="201"/>
      <c r="S35" s="67" t="e">
        <f t="shared" si="9"/>
        <v>#DIV/0!</v>
      </c>
      <c r="T35" s="67" t="e">
        <f t="shared" si="10"/>
        <v>#DIV/0!</v>
      </c>
      <c r="U35" s="67" t="e">
        <f t="shared" si="11"/>
        <v>#DIV/0!</v>
      </c>
      <c r="V35" s="67" t="e">
        <f t="shared" si="12"/>
        <v>#DIV/0!</v>
      </c>
    </row>
    <row r="36" spans="2:22" ht="14.25" x14ac:dyDescent="0.2">
      <c r="B36" s="56" t="s">
        <v>196</v>
      </c>
      <c r="C36" s="68" t="s">
        <v>253</v>
      </c>
      <c r="D36" s="68">
        <v>2</v>
      </c>
      <c r="E36" s="56" t="str">
        <f t="shared" si="0"/>
        <v>Zineb</v>
      </c>
      <c r="F36" s="70">
        <v>10</v>
      </c>
      <c r="G36" s="71">
        <v>4.1711142775602596E-3</v>
      </c>
      <c r="H36" s="71">
        <v>1.19174694555113E-4</v>
      </c>
      <c r="I36" s="71">
        <v>2.72815212053956E-5</v>
      </c>
      <c r="J36" s="71">
        <v>7.7947203866335397E-7</v>
      </c>
      <c r="K36" s="67" t="e">
        <f t="shared" si="1"/>
        <v>#DIV/0!</v>
      </c>
      <c r="L36" s="67" t="e">
        <f t="shared" si="2"/>
        <v>#DIV/0!</v>
      </c>
      <c r="M36" s="67" t="e">
        <f t="shared" si="3"/>
        <v>#DIV/0!</v>
      </c>
      <c r="N36" s="67" t="e">
        <f t="shared" si="4"/>
        <v>#DIV/0!</v>
      </c>
      <c r="O36" s="201"/>
      <c r="P36" s="201"/>
      <c r="Q36" s="201"/>
      <c r="R36" s="201"/>
      <c r="S36" s="67" t="e">
        <f t="shared" si="9"/>
        <v>#DIV/0!</v>
      </c>
      <c r="T36" s="67" t="e">
        <f t="shared" si="10"/>
        <v>#DIV/0!</v>
      </c>
      <c r="U36" s="67" t="e">
        <f t="shared" si="11"/>
        <v>#DIV/0!</v>
      </c>
      <c r="V36" s="67" t="e">
        <f t="shared" si="12"/>
        <v>#DIV/0!</v>
      </c>
    </row>
    <row r="37" spans="2:22" ht="14.25" x14ac:dyDescent="0.2">
      <c r="B37" s="56" t="s">
        <v>197</v>
      </c>
      <c r="C37" s="68" t="s">
        <v>253</v>
      </c>
      <c r="D37" s="68">
        <v>5</v>
      </c>
      <c r="E37" s="56" t="str">
        <f t="shared" si="0"/>
        <v>Zineb</v>
      </c>
      <c r="F37" s="70">
        <v>10</v>
      </c>
      <c r="G37" s="71">
        <v>3.3464621193707002E-2</v>
      </c>
      <c r="H37" s="71">
        <v>9.5613203768152798E-4</v>
      </c>
      <c r="I37" s="71">
        <v>4.0254280718350899E-5</v>
      </c>
      <c r="J37" s="71">
        <v>1.15012231269726E-6</v>
      </c>
      <c r="K37" s="67" t="e">
        <f t="shared" si="1"/>
        <v>#DIV/0!</v>
      </c>
      <c r="L37" s="67" t="e">
        <f t="shared" si="2"/>
        <v>#DIV/0!</v>
      </c>
      <c r="M37" s="67" t="e">
        <f t="shared" si="3"/>
        <v>#DIV/0!</v>
      </c>
      <c r="N37" s="67" t="e">
        <f t="shared" si="4"/>
        <v>#DIV/0!</v>
      </c>
      <c r="O37" s="201"/>
      <c r="P37" s="201"/>
      <c r="Q37" s="201"/>
      <c r="R37" s="201"/>
      <c r="S37" s="67" t="e">
        <f t="shared" si="9"/>
        <v>#DIV/0!</v>
      </c>
      <c r="T37" s="67" t="e">
        <f t="shared" si="10"/>
        <v>#DIV/0!</v>
      </c>
      <c r="U37" s="67" t="e">
        <f t="shared" si="11"/>
        <v>#DIV/0!</v>
      </c>
      <c r="V37" s="67" t="e">
        <f t="shared" si="12"/>
        <v>#DIV/0!</v>
      </c>
    </row>
    <row r="38" spans="2:22" ht="14.25" x14ac:dyDescent="0.2">
      <c r="B38" s="56" t="s">
        <v>198</v>
      </c>
      <c r="C38" s="68" t="s">
        <v>249</v>
      </c>
      <c r="D38" s="68">
        <v>1</v>
      </c>
      <c r="E38" s="56" t="str">
        <f t="shared" si="0"/>
        <v>Zineb</v>
      </c>
      <c r="F38" s="70">
        <v>55</v>
      </c>
      <c r="G38" s="71">
        <v>1.3481542961671899E-2</v>
      </c>
      <c r="H38" s="71">
        <v>3.8518694404047002E-4</v>
      </c>
      <c r="I38" s="71">
        <v>1.5597425786429701E-5</v>
      </c>
      <c r="J38" s="71">
        <v>4.4564074006773997E-7</v>
      </c>
      <c r="K38" s="67" t="e">
        <f t="shared" si="1"/>
        <v>#DIV/0!</v>
      </c>
      <c r="L38" s="67" t="e">
        <f t="shared" si="2"/>
        <v>#DIV/0!</v>
      </c>
      <c r="M38" s="67" t="e">
        <f t="shared" si="3"/>
        <v>#DIV/0!</v>
      </c>
      <c r="N38" s="67" t="e">
        <f t="shared" si="4"/>
        <v>#DIV/0!</v>
      </c>
      <c r="O38" s="201"/>
      <c r="P38" s="201"/>
      <c r="Q38" s="201"/>
      <c r="R38" s="201"/>
      <c r="S38" s="67" t="e">
        <f t="shared" si="9"/>
        <v>#DIV/0!</v>
      </c>
      <c r="T38" s="67" t="e">
        <f t="shared" si="10"/>
        <v>#DIV/0!</v>
      </c>
      <c r="U38" s="67" t="e">
        <f t="shared" si="11"/>
        <v>#DIV/0!</v>
      </c>
      <c r="V38" s="67" t="e">
        <f t="shared" si="12"/>
        <v>#DIV/0!</v>
      </c>
    </row>
    <row r="39" spans="2:22" ht="14.25" x14ac:dyDescent="0.2">
      <c r="B39" s="56" t="s">
        <v>199</v>
      </c>
      <c r="C39" s="68" t="s">
        <v>249</v>
      </c>
      <c r="D39" s="68">
        <v>10</v>
      </c>
      <c r="E39" s="56" t="str">
        <f t="shared" si="0"/>
        <v>Zineb</v>
      </c>
      <c r="F39" s="70">
        <v>226</v>
      </c>
      <c r="G39" s="71">
        <v>6.5518924710340799E-3</v>
      </c>
      <c r="H39" s="71">
        <v>1.8719692881859399E-4</v>
      </c>
      <c r="I39" s="71">
        <v>8.8725017024997597E-5</v>
      </c>
      <c r="J39" s="71">
        <v>2.5350005002891499E-6</v>
      </c>
      <c r="K39" s="67" t="e">
        <f t="shared" si="1"/>
        <v>#DIV/0!</v>
      </c>
      <c r="L39" s="67" t="e">
        <f t="shared" si="2"/>
        <v>#DIV/0!</v>
      </c>
      <c r="M39" s="67" t="e">
        <f t="shared" si="3"/>
        <v>#DIV/0!</v>
      </c>
      <c r="N39" s="67" t="e">
        <f t="shared" si="4"/>
        <v>#DIV/0!</v>
      </c>
      <c r="O39" s="201"/>
      <c r="P39" s="201"/>
      <c r="Q39" s="201"/>
      <c r="R39" s="201"/>
      <c r="S39" s="67" t="e">
        <f t="shared" si="9"/>
        <v>#DIV/0!</v>
      </c>
      <c r="T39" s="67" t="e">
        <f t="shared" si="10"/>
        <v>#DIV/0!</v>
      </c>
      <c r="U39" s="67" t="e">
        <f t="shared" si="11"/>
        <v>#DIV/0!</v>
      </c>
      <c r="V39" s="67" t="e">
        <f t="shared" si="12"/>
        <v>#DIV/0!</v>
      </c>
    </row>
    <row r="40" spans="2:22" ht="14.25" x14ac:dyDescent="0.2">
      <c r="B40" s="56" t="s">
        <v>200</v>
      </c>
      <c r="C40" s="68" t="s">
        <v>249</v>
      </c>
      <c r="D40" s="68">
        <v>6</v>
      </c>
      <c r="E40" s="56" t="str">
        <f t="shared" si="0"/>
        <v>Zineb</v>
      </c>
      <c r="F40" s="70">
        <v>190</v>
      </c>
      <c r="G40" s="71">
        <v>1.9555254862643799E-3</v>
      </c>
      <c r="H40" s="71">
        <v>5.58721575362142E-5</v>
      </c>
      <c r="I40" s="71">
        <v>3.55975592296202E-6</v>
      </c>
      <c r="J40" s="71">
        <v>1.0170731256598401E-7</v>
      </c>
      <c r="K40" s="67" t="e">
        <f t="shared" si="1"/>
        <v>#DIV/0!</v>
      </c>
      <c r="L40" s="67" t="e">
        <f t="shared" si="2"/>
        <v>#DIV/0!</v>
      </c>
      <c r="M40" s="67" t="e">
        <f t="shared" si="3"/>
        <v>#DIV/0!</v>
      </c>
      <c r="N40" s="67" t="e">
        <f t="shared" si="4"/>
        <v>#DIV/0!</v>
      </c>
      <c r="O40" s="201"/>
      <c r="P40" s="201"/>
      <c r="Q40" s="201"/>
      <c r="R40" s="201"/>
      <c r="S40" s="67" t="e">
        <f t="shared" si="9"/>
        <v>#DIV/0!</v>
      </c>
      <c r="T40" s="67" t="e">
        <f t="shared" si="10"/>
        <v>#DIV/0!</v>
      </c>
      <c r="U40" s="67" t="e">
        <f t="shared" si="11"/>
        <v>#DIV/0!</v>
      </c>
      <c r="V40" s="67" t="e">
        <f t="shared" si="12"/>
        <v>#DIV/0!</v>
      </c>
    </row>
    <row r="41" spans="2:22" ht="14.25" x14ac:dyDescent="0.2">
      <c r="B41" s="56" t="s">
        <v>201</v>
      </c>
      <c r="C41" s="68" t="s">
        <v>249</v>
      </c>
      <c r="D41" s="68">
        <v>7</v>
      </c>
      <c r="E41" s="56" t="str">
        <f t="shared" si="0"/>
        <v>Zineb</v>
      </c>
      <c r="F41" s="70">
        <v>190</v>
      </c>
      <c r="G41" s="71">
        <v>5.3745059482753297E-3</v>
      </c>
      <c r="H41" s="71">
        <v>1.53557313024066E-4</v>
      </c>
      <c r="I41" s="71">
        <v>3.8145537242959598E-6</v>
      </c>
      <c r="J41" s="71">
        <v>1.08987250155138E-7</v>
      </c>
      <c r="K41" s="67" t="e">
        <f t="shared" si="1"/>
        <v>#DIV/0!</v>
      </c>
      <c r="L41" s="67" t="e">
        <f t="shared" si="2"/>
        <v>#DIV/0!</v>
      </c>
      <c r="M41" s="67" t="e">
        <f t="shared" si="3"/>
        <v>#DIV/0!</v>
      </c>
      <c r="N41" s="67" t="e">
        <f t="shared" si="4"/>
        <v>#DIV/0!</v>
      </c>
      <c r="O41" s="201"/>
      <c r="P41" s="201"/>
      <c r="Q41" s="201"/>
      <c r="R41" s="201"/>
      <c r="S41" s="67" t="e">
        <f t="shared" si="9"/>
        <v>#DIV/0!</v>
      </c>
      <c r="T41" s="67" t="e">
        <f t="shared" si="10"/>
        <v>#DIV/0!</v>
      </c>
      <c r="U41" s="67" t="e">
        <f t="shared" si="11"/>
        <v>#DIV/0!</v>
      </c>
      <c r="V41" s="67" t="e">
        <f t="shared" si="12"/>
        <v>#DIV/0!</v>
      </c>
    </row>
    <row r="42" spans="2:22" ht="14.25" x14ac:dyDescent="0.2">
      <c r="B42" s="56" t="s">
        <v>202</v>
      </c>
      <c r="C42" s="68" t="s">
        <v>253</v>
      </c>
      <c r="D42" s="68">
        <v>1</v>
      </c>
      <c r="E42" s="56" t="str">
        <f t="shared" si="0"/>
        <v>Zineb</v>
      </c>
      <c r="F42" s="70">
        <v>70</v>
      </c>
      <c r="G42" s="71">
        <v>1.50929451547563E-2</v>
      </c>
      <c r="H42" s="71">
        <v>4.3122700764797601E-4</v>
      </c>
      <c r="I42" s="71">
        <v>2.5517298636547901E-5</v>
      </c>
      <c r="J42" s="71">
        <v>7.2906568048226102E-7</v>
      </c>
      <c r="K42" s="67" t="e">
        <f t="shared" si="1"/>
        <v>#DIV/0!</v>
      </c>
      <c r="L42" s="67" t="e">
        <f t="shared" si="2"/>
        <v>#DIV/0!</v>
      </c>
      <c r="M42" s="67" t="e">
        <f t="shared" si="3"/>
        <v>#DIV/0!</v>
      </c>
      <c r="N42" s="67" t="e">
        <f t="shared" si="4"/>
        <v>#DIV/0!</v>
      </c>
      <c r="O42" s="201"/>
      <c r="P42" s="201"/>
      <c r="Q42" s="201"/>
      <c r="R42" s="201"/>
      <c r="S42" s="67" t="e">
        <f t="shared" si="9"/>
        <v>#DIV/0!</v>
      </c>
      <c r="T42" s="67" t="e">
        <f t="shared" si="10"/>
        <v>#DIV/0!</v>
      </c>
      <c r="U42" s="67" t="e">
        <f t="shared" si="11"/>
        <v>#DIV/0!</v>
      </c>
      <c r="V42" s="67" t="e">
        <f t="shared" si="12"/>
        <v>#DIV/0!</v>
      </c>
    </row>
    <row r="43" spans="2:22" ht="14.25" x14ac:dyDescent="0.2">
      <c r="B43" s="56" t="s">
        <v>203</v>
      </c>
      <c r="C43" s="68" t="s">
        <v>253</v>
      </c>
      <c r="D43" s="68">
        <v>3</v>
      </c>
      <c r="E43" s="56" t="str">
        <f t="shared" si="0"/>
        <v>Zineb</v>
      </c>
      <c r="F43" s="70">
        <v>20</v>
      </c>
      <c r="G43" s="71">
        <v>6.4661175478249802E-3</v>
      </c>
      <c r="H43" s="71">
        <v>1.84746217419161E-4</v>
      </c>
      <c r="I43" s="71">
        <v>4.8531424890584698E-5</v>
      </c>
      <c r="J43" s="71">
        <v>1.3866121612154701E-6</v>
      </c>
      <c r="K43" s="67" t="e">
        <f t="shared" si="1"/>
        <v>#DIV/0!</v>
      </c>
      <c r="L43" s="67" t="e">
        <f t="shared" si="2"/>
        <v>#DIV/0!</v>
      </c>
      <c r="M43" s="67" t="e">
        <f t="shared" si="3"/>
        <v>#DIV/0!</v>
      </c>
      <c r="N43" s="67" t="e">
        <f t="shared" si="4"/>
        <v>#DIV/0!</v>
      </c>
      <c r="O43" s="201"/>
      <c r="P43" s="201"/>
      <c r="Q43" s="201"/>
      <c r="R43" s="201"/>
      <c r="S43" s="67" t="e">
        <f t="shared" si="9"/>
        <v>#DIV/0!</v>
      </c>
      <c r="T43" s="67" t="e">
        <f t="shared" si="10"/>
        <v>#DIV/0!</v>
      </c>
      <c r="U43" s="67" t="e">
        <f t="shared" si="11"/>
        <v>#DIV/0!</v>
      </c>
      <c r="V43" s="67" t="e">
        <f t="shared" si="12"/>
        <v>#DIV/0!</v>
      </c>
    </row>
    <row r="44" spans="2:22" ht="14.25" x14ac:dyDescent="0.2">
      <c r="B44" s="56" t="s">
        <v>204</v>
      </c>
      <c r="C44" s="68" t="s">
        <v>253</v>
      </c>
      <c r="D44" s="68">
        <v>4</v>
      </c>
      <c r="E44" s="56" t="str">
        <f t="shared" si="0"/>
        <v>Zineb</v>
      </c>
      <c r="F44" s="70">
        <v>132</v>
      </c>
      <c r="G44" s="71">
        <v>5.5016061104834098E-3</v>
      </c>
      <c r="H44" s="71">
        <v>1.5718874637968801E-4</v>
      </c>
      <c r="I44" s="71">
        <v>7.8699577213749403E-6</v>
      </c>
      <c r="J44" s="71">
        <v>2.2485593685771799E-7</v>
      </c>
      <c r="K44" s="67" t="e">
        <f t="shared" si="1"/>
        <v>#DIV/0!</v>
      </c>
      <c r="L44" s="67" t="e">
        <f t="shared" si="2"/>
        <v>#DIV/0!</v>
      </c>
      <c r="M44" s="67" t="e">
        <f t="shared" si="3"/>
        <v>#DIV/0!</v>
      </c>
      <c r="N44" s="67" t="e">
        <f t="shared" si="4"/>
        <v>#DIV/0!</v>
      </c>
      <c r="O44" s="201"/>
      <c r="P44" s="201"/>
      <c r="Q44" s="201"/>
      <c r="R44" s="201"/>
      <c r="S44" s="67" t="e">
        <f t="shared" si="9"/>
        <v>#DIV/0!</v>
      </c>
      <c r="T44" s="67" t="e">
        <f t="shared" si="10"/>
        <v>#DIV/0!</v>
      </c>
      <c r="U44" s="67" t="e">
        <f t="shared" si="11"/>
        <v>#DIV/0!</v>
      </c>
      <c r="V44" s="67" t="e">
        <f t="shared" si="12"/>
        <v>#DIV/0!</v>
      </c>
    </row>
    <row r="45" spans="2:22" ht="14.25" x14ac:dyDescent="0.2">
      <c r="B45" s="56" t="s">
        <v>205</v>
      </c>
      <c r="C45" s="68" t="s">
        <v>253</v>
      </c>
      <c r="D45" s="68">
        <v>7</v>
      </c>
      <c r="E45" s="56" t="str">
        <f t="shared" si="0"/>
        <v>Zineb</v>
      </c>
      <c r="F45" s="70">
        <v>18</v>
      </c>
      <c r="G45" s="71">
        <v>5.8682639012113203E-3</v>
      </c>
      <c r="H45" s="71">
        <v>1.67664683685871E-4</v>
      </c>
      <c r="I45" s="71">
        <v>9.8802688043628799E-6</v>
      </c>
      <c r="J45" s="71">
        <v>2.8229339592288099E-7</v>
      </c>
      <c r="K45" s="67" t="e">
        <f t="shared" si="1"/>
        <v>#DIV/0!</v>
      </c>
      <c r="L45" s="67" t="e">
        <f t="shared" si="2"/>
        <v>#DIV/0!</v>
      </c>
      <c r="M45" s="67" t="e">
        <f t="shared" si="3"/>
        <v>#DIV/0!</v>
      </c>
      <c r="N45" s="67" t="e">
        <f t="shared" si="4"/>
        <v>#DIV/0!</v>
      </c>
      <c r="O45" s="201"/>
      <c r="P45" s="201"/>
      <c r="Q45" s="201"/>
      <c r="R45" s="201"/>
      <c r="S45" s="67" t="e">
        <f t="shared" si="9"/>
        <v>#DIV/0!</v>
      </c>
      <c r="T45" s="67" t="e">
        <f t="shared" si="10"/>
        <v>#DIV/0!</v>
      </c>
      <c r="U45" s="67" t="e">
        <f t="shared" si="11"/>
        <v>#DIV/0!</v>
      </c>
      <c r="V45" s="67" t="e">
        <f t="shared" si="12"/>
        <v>#DIV/0!</v>
      </c>
    </row>
    <row r="46" spans="2:22" ht="14.25" x14ac:dyDescent="0.2">
      <c r="B46" s="56" t="s">
        <v>206</v>
      </c>
      <c r="C46" s="68" t="s">
        <v>253</v>
      </c>
      <c r="D46" s="68">
        <v>8</v>
      </c>
      <c r="E46" s="56" t="str">
        <f t="shared" si="0"/>
        <v>Zineb</v>
      </c>
      <c r="F46" s="70">
        <v>90</v>
      </c>
      <c r="G46" s="71">
        <v>2.2781823761761199E-2</v>
      </c>
      <c r="H46" s="71">
        <v>6.50909253163263E-4</v>
      </c>
      <c r="I46" s="71">
        <v>4.6535293288623701E-5</v>
      </c>
      <c r="J46" s="71">
        <v>1.3295798177614601E-6</v>
      </c>
      <c r="K46" s="67" t="e">
        <f t="shared" si="1"/>
        <v>#DIV/0!</v>
      </c>
      <c r="L46" s="67" t="e">
        <f t="shared" si="2"/>
        <v>#DIV/0!</v>
      </c>
      <c r="M46" s="67" t="e">
        <f t="shared" si="3"/>
        <v>#DIV/0!</v>
      </c>
      <c r="N46" s="67" t="e">
        <f t="shared" si="4"/>
        <v>#DIV/0!</v>
      </c>
      <c r="O46" s="201"/>
      <c r="P46" s="201"/>
      <c r="Q46" s="201"/>
      <c r="R46" s="201"/>
      <c r="S46" s="67" t="e">
        <f t="shared" si="9"/>
        <v>#DIV/0!</v>
      </c>
      <c r="T46" s="67" t="e">
        <f t="shared" si="10"/>
        <v>#DIV/0!</v>
      </c>
      <c r="U46" s="67" t="e">
        <f t="shared" si="11"/>
        <v>#DIV/0!</v>
      </c>
      <c r="V46" s="67" t="e">
        <f t="shared" si="12"/>
        <v>#DIV/0!</v>
      </c>
    </row>
    <row r="47" spans="2:22" ht="14.25" x14ac:dyDescent="0.2">
      <c r="B47" s="56" t="s">
        <v>207</v>
      </c>
      <c r="C47" s="68" t="s">
        <v>253</v>
      </c>
      <c r="D47" s="68">
        <v>9</v>
      </c>
      <c r="E47" s="56" t="str">
        <f t="shared" si="0"/>
        <v>Zineb</v>
      </c>
      <c r="F47" s="70">
        <v>70</v>
      </c>
      <c r="G47" s="71">
        <v>3.88380415271968E-3</v>
      </c>
      <c r="H47" s="71">
        <v>1.10965833664523E-4</v>
      </c>
      <c r="I47" s="71">
        <v>2.0159892024772999E-6</v>
      </c>
      <c r="J47" s="71">
        <v>5.75996918078689E-8</v>
      </c>
      <c r="K47" s="67" t="e">
        <f t="shared" si="1"/>
        <v>#DIV/0!</v>
      </c>
      <c r="L47" s="67" t="e">
        <f t="shared" si="2"/>
        <v>#DIV/0!</v>
      </c>
      <c r="M47" s="67" t="e">
        <f t="shared" si="3"/>
        <v>#DIV/0!</v>
      </c>
      <c r="N47" s="67" t="e">
        <f t="shared" si="4"/>
        <v>#DIV/0!</v>
      </c>
      <c r="O47" s="201"/>
      <c r="P47" s="201"/>
      <c r="Q47" s="201"/>
      <c r="R47" s="201"/>
      <c r="S47" s="67" t="e">
        <f t="shared" si="9"/>
        <v>#DIV/0!</v>
      </c>
      <c r="T47" s="67" t="e">
        <f t="shared" si="10"/>
        <v>#DIV/0!</v>
      </c>
      <c r="U47" s="67" t="e">
        <f t="shared" si="11"/>
        <v>#DIV/0!</v>
      </c>
      <c r="V47" s="67" t="e">
        <f t="shared" si="12"/>
        <v>#DIV/0!</v>
      </c>
    </row>
    <row r="48" spans="2:22" ht="14.25" x14ac:dyDescent="0.2">
      <c r="B48" s="56" t="s">
        <v>208</v>
      </c>
      <c r="C48" s="68" t="s">
        <v>239</v>
      </c>
      <c r="D48" s="68">
        <v>10</v>
      </c>
      <c r="E48" s="56" t="str">
        <f t="shared" si="0"/>
        <v>Zineb</v>
      </c>
      <c r="F48" s="70">
        <v>270</v>
      </c>
      <c r="G48" s="71">
        <v>5.46276351902634E-3</v>
      </c>
      <c r="H48" s="71">
        <v>1.56078958243597E-4</v>
      </c>
      <c r="I48" s="71">
        <v>1.87738835390243E-6</v>
      </c>
      <c r="J48" s="71">
        <v>5.3639667766762003E-8</v>
      </c>
      <c r="K48" s="67" t="e">
        <f t="shared" si="1"/>
        <v>#DIV/0!</v>
      </c>
      <c r="L48" s="67" t="e">
        <f t="shared" si="2"/>
        <v>#DIV/0!</v>
      </c>
      <c r="M48" s="67" t="e">
        <f t="shared" si="3"/>
        <v>#DIV/0!</v>
      </c>
      <c r="N48" s="67" t="e">
        <f t="shared" si="4"/>
        <v>#DIV/0!</v>
      </c>
      <c r="O48" s="201"/>
      <c r="P48" s="201"/>
      <c r="Q48" s="201"/>
      <c r="R48" s="201"/>
      <c r="S48" s="67" t="e">
        <f t="shared" si="9"/>
        <v>#DIV/0!</v>
      </c>
      <c r="T48" s="67" t="e">
        <f t="shared" si="10"/>
        <v>#DIV/0!</v>
      </c>
      <c r="U48" s="67" t="e">
        <f t="shared" si="11"/>
        <v>#DIV/0!</v>
      </c>
      <c r="V48" s="67" t="e">
        <f t="shared" si="12"/>
        <v>#DIV/0!</v>
      </c>
    </row>
    <row r="49" spans="2:22" ht="14.25" x14ac:dyDescent="0.2">
      <c r="B49" s="56" t="s">
        <v>209</v>
      </c>
      <c r="C49" s="68" t="s">
        <v>239</v>
      </c>
      <c r="D49" s="68">
        <v>12</v>
      </c>
      <c r="E49" s="56" t="str">
        <f t="shared" si="0"/>
        <v>Zineb</v>
      </c>
      <c r="F49" s="70">
        <v>342</v>
      </c>
      <c r="G49" s="71">
        <v>8.12867659609765E-3</v>
      </c>
      <c r="H49" s="71">
        <v>2.3224790405947701E-4</v>
      </c>
      <c r="I49" s="71">
        <v>4.2652960404178498E-5</v>
      </c>
      <c r="J49" s="71">
        <v>1.2186560193483401E-6</v>
      </c>
      <c r="K49" s="67" t="e">
        <f t="shared" si="1"/>
        <v>#DIV/0!</v>
      </c>
      <c r="L49" s="67" t="e">
        <f t="shared" si="2"/>
        <v>#DIV/0!</v>
      </c>
      <c r="M49" s="67" t="e">
        <f t="shared" si="3"/>
        <v>#DIV/0!</v>
      </c>
      <c r="N49" s="67" t="e">
        <f t="shared" si="4"/>
        <v>#DIV/0!</v>
      </c>
      <c r="O49" s="201"/>
      <c r="P49" s="201"/>
      <c r="Q49" s="201"/>
      <c r="R49" s="201"/>
      <c r="S49" s="67" t="e">
        <f t="shared" si="9"/>
        <v>#DIV/0!</v>
      </c>
      <c r="T49" s="67" t="e">
        <f t="shared" si="10"/>
        <v>#DIV/0!</v>
      </c>
      <c r="U49" s="67" t="e">
        <f t="shared" si="11"/>
        <v>#DIV/0!</v>
      </c>
      <c r="V49" s="67" t="e">
        <f t="shared" si="12"/>
        <v>#DIV/0!</v>
      </c>
    </row>
    <row r="50" spans="2:22" ht="14.25" x14ac:dyDescent="0.2">
      <c r="B50" s="56" t="s">
        <v>210</v>
      </c>
      <c r="C50" s="68" t="s">
        <v>239</v>
      </c>
      <c r="D50" s="68">
        <v>13</v>
      </c>
      <c r="E50" s="56" t="str">
        <f t="shared" si="0"/>
        <v>Zineb</v>
      </c>
      <c r="F50" s="70">
        <v>150</v>
      </c>
      <c r="G50" s="71">
        <v>7.7086837822571402E-3</v>
      </c>
      <c r="H50" s="71">
        <v>2.2024810925358899E-4</v>
      </c>
      <c r="I50" s="71">
        <v>3.43994457873483E-5</v>
      </c>
      <c r="J50" s="71">
        <v>9.8284131274439804E-7</v>
      </c>
      <c r="K50" s="67" t="e">
        <f t="shared" si="1"/>
        <v>#DIV/0!</v>
      </c>
      <c r="L50" s="67" t="e">
        <f t="shared" si="2"/>
        <v>#DIV/0!</v>
      </c>
      <c r="M50" s="67" t="e">
        <f t="shared" si="3"/>
        <v>#DIV/0!</v>
      </c>
      <c r="N50" s="67" t="e">
        <f t="shared" si="4"/>
        <v>#DIV/0!</v>
      </c>
      <c r="O50" s="201"/>
      <c r="P50" s="201"/>
      <c r="Q50" s="201"/>
      <c r="R50" s="201"/>
      <c r="S50" s="67" t="e">
        <f t="shared" si="9"/>
        <v>#DIV/0!</v>
      </c>
      <c r="T50" s="67" t="e">
        <f t="shared" si="10"/>
        <v>#DIV/0!</v>
      </c>
      <c r="U50" s="67" t="e">
        <f t="shared" si="11"/>
        <v>#DIV/0!</v>
      </c>
      <c r="V50" s="67" t="e">
        <f t="shared" si="12"/>
        <v>#DIV/0!</v>
      </c>
    </row>
    <row r="51" spans="2:22" ht="14.25" x14ac:dyDescent="0.2">
      <c r="B51" s="56" t="s">
        <v>211</v>
      </c>
      <c r="C51" s="68" t="s">
        <v>239</v>
      </c>
      <c r="D51" s="68">
        <v>14</v>
      </c>
      <c r="E51" s="56" t="str">
        <f t="shared" si="0"/>
        <v>Zineb</v>
      </c>
      <c r="F51" s="70">
        <v>200</v>
      </c>
      <c r="G51" s="71">
        <v>4.2792289634235202E-3</v>
      </c>
      <c r="H51" s="71">
        <v>1.2226368540723301E-4</v>
      </c>
      <c r="I51" s="71">
        <v>1.3896312484975199E-5</v>
      </c>
      <c r="J51" s="71">
        <v>3.9703750236811899E-7</v>
      </c>
      <c r="K51" s="67" t="e">
        <f t="shared" si="1"/>
        <v>#DIV/0!</v>
      </c>
      <c r="L51" s="67" t="e">
        <f t="shared" si="2"/>
        <v>#DIV/0!</v>
      </c>
      <c r="M51" s="67" t="e">
        <f t="shared" si="3"/>
        <v>#DIV/0!</v>
      </c>
      <c r="N51" s="67" t="e">
        <f t="shared" si="4"/>
        <v>#DIV/0!</v>
      </c>
      <c r="O51" s="201"/>
      <c r="P51" s="201"/>
      <c r="Q51" s="201"/>
      <c r="R51" s="201"/>
      <c r="S51" s="67" t="e">
        <f t="shared" si="9"/>
        <v>#DIV/0!</v>
      </c>
      <c r="T51" s="67" t="e">
        <f t="shared" si="10"/>
        <v>#DIV/0!</v>
      </c>
      <c r="U51" s="67" t="e">
        <f t="shared" si="11"/>
        <v>#DIV/0!</v>
      </c>
      <c r="V51" s="67" t="e">
        <f t="shared" si="12"/>
        <v>#DIV/0!</v>
      </c>
    </row>
    <row r="52" spans="2:22" ht="14.25" x14ac:dyDescent="0.2">
      <c r="B52" s="56" t="s">
        <v>212</v>
      </c>
      <c r="C52" s="68" t="s">
        <v>239</v>
      </c>
      <c r="D52" s="68">
        <v>9</v>
      </c>
      <c r="E52" s="56" t="str">
        <f t="shared" si="0"/>
        <v>Zineb</v>
      </c>
      <c r="F52" s="70">
        <v>1400</v>
      </c>
      <c r="G52" s="71">
        <v>2.15759159531444E-3</v>
      </c>
      <c r="H52" s="71">
        <v>6.1645474634133303E-5</v>
      </c>
      <c r="I52" s="71">
        <v>5.4749854047105498E-6</v>
      </c>
      <c r="J52" s="71">
        <v>1.5642815505867401E-7</v>
      </c>
      <c r="K52" s="67" t="e">
        <f t="shared" si="1"/>
        <v>#DIV/0!</v>
      </c>
      <c r="L52" s="67" t="e">
        <f t="shared" si="2"/>
        <v>#DIV/0!</v>
      </c>
      <c r="M52" s="67" t="e">
        <f t="shared" si="3"/>
        <v>#DIV/0!</v>
      </c>
      <c r="N52" s="67" t="e">
        <f t="shared" si="4"/>
        <v>#DIV/0!</v>
      </c>
      <c r="O52" s="201"/>
      <c r="P52" s="201"/>
      <c r="Q52" s="201"/>
      <c r="R52" s="201"/>
      <c r="S52" s="67" t="e">
        <f t="shared" si="9"/>
        <v>#DIV/0!</v>
      </c>
      <c r="T52" s="67" t="e">
        <f t="shared" si="10"/>
        <v>#DIV/0!</v>
      </c>
      <c r="U52" s="67" t="e">
        <f t="shared" si="11"/>
        <v>#DIV/0!</v>
      </c>
      <c r="V52" s="67" t="e">
        <f t="shared" si="12"/>
        <v>#DIV/0!</v>
      </c>
    </row>
    <row r="53" spans="2:22" ht="14.25" x14ac:dyDescent="0.2">
      <c r="B53" s="56" t="s">
        <v>213</v>
      </c>
      <c r="C53" s="68" t="s">
        <v>249</v>
      </c>
      <c r="D53" s="68">
        <v>2</v>
      </c>
      <c r="E53" s="56" t="str">
        <f t="shared" si="0"/>
        <v>Zineb</v>
      </c>
      <c r="F53" s="70">
        <v>500</v>
      </c>
      <c r="G53" s="71">
        <v>2.9285699781030402E-3</v>
      </c>
      <c r="H53" s="71">
        <v>8.3673428234760596E-5</v>
      </c>
      <c r="I53" s="71">
        <v>7.7955590057302896E-6</v>
      </c>
      <c r="J53" s="71">
        <v>2.22730258228167E-7</v>
      </c>
      <c r="K53" s="67" t="e">
        <f t="shared" si="1"/>
        <v>#DIV/0!</v>
      </c>
      <c r="L53" s="67" t="e">
        <f t="shared" si="2"/>
        <v>#DIV/0!</v>
      </c>
      <c r="M53" s="67" t="e">
        <f t="shared" si="3"/>
        <v>#DIV/0!</v>
      </c>
      <c r="N53" s="67" t="e">
        <f t="shared" si="4"/>
        <v>#DIV/0!</v>
      </c>
      <c r="O53" s="201"/>
      <c r="P53" s="201"/>
      <c r="Q53" s="201"/>
      <c r="R53" s="201"/>
      <c r="S53" s="67" t="e">
        <f t="shared" si="9"/>
        <v>#DIV/0!</v>
      </c>
      <c r="T53" s="67" t="e">
        <f t="shared" si="10"/>
        <v>#DIV/0!</v>
      </c>
      <c r="U53" s="67" t="e">
        <f t="shared" si="11"/>
        <v>#DIV/0!</v>
      </c>
      <c r="V53" s="67" t="e">
        <f t="shared" si="12"/>
        <v>#DIV/0!</v>
      </c>
    </row>
    <row r="54" spans="2:22" ht="14.25" x14ac:dyDescent="0.2">
      <c r="B54" s="56" t="s">
        <v>214</v>
      </c>
      <c r="C54" s="68" t="s">
        <v>249</v>
      </c>
      <c r="D54" s="68">
        <v>3</v>
      </c>
      <c r="E54" s="56" t="str">
        <f t="shared" si="0"/>
        <v>Zineb</v>
      </c>
      <c r="F54" s="70">
        <v>200</v>
      </c>
      <c r="G54" s="71">
        <v>5.7437914516776803E-3</v>
      </c>
      <c r="H54" s="71">
        <v>1.6410832773544799E-4</v>
      </c>
      <c r="I54" s="71">
        <v>7.1181718621739201E-6</v>
      </c>
      <c r="J54" s="71">
        <v>2.0337634014024099E-7</v>
      </c>
      <c r="K54" s="67" t="e">
        <f t="shared" si="1"/>
        <v>#DIV/0!</v>
      </c>
      <c r="L54" s="67" t="e">
        <f t="shared" si="2"/>
        <v>#DIV/0!</v>
      </c>
      <c r="M54" s="67" t="e">
        <f t="shared" si="3"/>
        <v>#DIV/0!</v>
      </c>
      <c r="N54" s="67" t="e">
        <f t="shared" si="4"/>
        <v>#DIV/0!</v>
      </c>
      <c r="O54" s="201"/>
      <c r="P54" s="201"/>
      <c r="Q54" s="201"/>
      <c r="R54" s="201"/>
      <c r="S54" s="67" t="e">
        <f t="shared" si="9"/>
        <v>#DIV/0!</v>
      </c>
      <c r="T54" s="67" t="e">
        <f t="shared" si="10"/>
        <v>#DIV/0!</v>
      </c>
      <c r="U54" s="67" t="e">
        <f t="shared" si="11"/>
        <v>#DIV/0!</v>
      </c>
      <c r="V54" s="67" t="e">
        <f t="shared" si="12"/>
        <v>#DIV/0!</v>
      </c>
    </row>
    <row r="55" spans="2:22" ht="14.25" x14ac:dyDescent="0.2">
      <c r="B55" s="56" t="s">
        <v>215</v>
      </c>
      <c r="C55" s="68" t="s">
        <v>249</v>
      </c>
      <c r="D55" s="68">
        <v>4</v>
      </c>
      <c r="E55" s="56" t="str">
        <f t="shared" si="0"/>
        <v>Zineb</v>
      </c>
      <c r="F55" s="70">
        <v>32</v>
      </c>
      <c r="G55" s="71">
        <v>3.1437171436846302E-2</v>
      </c>
      <c r="H55" s="71">
        <v>8.9820489927660695E-4</v>
      </c>
      <c r="I55" s="71">
        <v>6.4828460550359104E-5</v>
      </c>
      <c r="J55" s="71">
        <v>1.85224174218845E-6</v>
      </c>
      <c r="K55" s="67" t="e">
        <f t="shared" si="1"/>
        <v>#DIV/0!</v>
      </c>
      <c r="L55" s="67" t="e">
        <f t="shared" si="2"/>
        <v>#DIV/0!</v>
      </c>
      <c r="M55" s="67" t="e">
        <f t="shared" si="3"/>
        <v>#DIV/0!</v>
      </c>
      <c r="N55" s="67" t="e">
        <f t="shared" si="4"/>
        <v>#DIV/0!</v>
      </c>
      <c r="O55" s="201"/>
      <c r="P55" s="201"/>
      <c r="Q55" s="201"/>
      <c r="R55" s="201"/>
      <c r="S55" s="67" t="e">
        <f t="shared" si="9"/>
        <v>#DIV/0!</v>
      </c>
      <c r="T55" s="67" t="e">
        <f t="shared" si="10"/>
        <v>#DIV/0!</v>
      </c>
      <c r="U55" s="67" t="e">
        <f t="shared" si="11"/>
        <v>#DIV/0!</v>
      </c>
      <c r="V55" s="67" t="e">
        <f t="shared" si="12"/>
        <v>#DIV/0!</v>
      </c>
    </row>
    <row r="56" spans="2:22" ht="14.25" x14ac:dyDescent="0.2">
      <c r="B56" s="56" t="s">
        <v>216</v>
      </c>
      <c r="C56" s="68" t="s">
        <v>249</v>
      </c>
      <c r="D56" s="68">
        <v>5</v>
      </c>
      <c r="E56" s="56" t="str">
        <f t="shared" si="0"/>
        <v>Zineb</v>
      </c>
      <c r="F56" s="70">
        <v>120</v>
      </c>
      <c r="G56" s="71">
        <v>2.4171366337686798E-2</v>
      </c>
      <c r="H56" s="71">
        <v>6.9061047106515599E-4</v>
      </c>
      <c r="I56" s="71">
        <v>1.9012399633311402E-5</v>
      </c>
      <c r="J56" s="71">
        <v>5.4321142239300304E-7</v>
      </c>
      <c r="K56" s="67" t="e">
        <f t="shared" si="1"/>
        <v>#DIV/0!</v>
      </c>
      <c r="L56" s="67" t="e">
        <f t="shared" si="2"/>
        <v>#DIV/0!</v>
      </c>
      <c r="M56" s="67" t="e">
        <f t="shared" si="3"/>
        <v>#DIV/0!</v>
      </c>
      <c r="N56" s="67" t="e">
        <f t="shared" si="4"/>
        <v>#DIV/0!</v>
      </c>
      <c r="O56" s="201"/>
      <c r="P56" s="201"/>
      <c r="Q56" s="201"/>
      <c r="R56" s="201"/>
      <c r="S56" s="67" t="e">
        <f t="shared" si="9"/>
        <v>#DIV/0!</v>
      </c>
      <c r="T56" s="67" t="e">
        <f t="shared" si="10"/>
        <v>#DIV/0!</v>
      </c>
      <c r="U56" s="67" t="e">
        <f t="shared" si="11"/>
        <v>#DIV/0!</v>
      </c>
      <c r="V56" s="67" t="e">
        <f t="shared" si="12"/>
        <v>#DIV/0!</v>
      </c>
    </row>
    <row r="57" spans="2:22" ht="14.25" x14ac:dyDescent="0.2">
      <c r="B57" s="56" t="s">
        <v>217</v>
      </c>
      <c r="C57" s="68" t="s">
        <v>239</v>
      </c>
      <c r="D57" s="68">
        <v>7</v>
      </c>
      <c r="E57" s="56" t="str">
        <f t="shared" si="0"/>
        <v>Zineb</v>
      </c>
      <c r="F57" s="70">
        <v>500</v>
      </c>
      <c r="G57" s="71">
        <v>3.3759503439068799E-3</v>
      </c>
      <c r="H57" s="71">
        <v>9.64557246334152E-5</v>
      </c>
      <c r="I57" s="71">
        <v>1.6553757345404799E-5</v>
      </c>
      <c r="J57" s="71">
        <v>4.7296449803890801E-7</v>
      </c>
      <c r="K57" s="67" t="e">
        <f t="shared" si="1"/>
        <v>#DIV/0!</v>
      </c>
      <c r="L57" s="67" t="e">
        <f t="shared" si="2"/>
        <v>#DIV/0!</v>
      </c>
      <c r="M57" s="67" t="e">
        <f t="shared" si="3"/>
        <v>#DIV/0!</v>
      </c>
      <c r="N57" s="67" t="e">
        <f t="shared" si="4"/>
        <v>#DIV/0!</v>
      </c>
      <c r="O57" s="201"/>
      <c r="P57" s="201"/>
      <c r="Q57" s="201"/>
      <c r="R57" s="201"/>
      <c r="S57" s="67" t="e">
        <f t="shared" si="9"/>
        <v>#DIV/0!</v>
      </c>
      <c r="T57" s="67" t="e">
        <f t="shared" si="10"/>
        <v>#DIV/0!</v>
      </c>
      <c r="U57" s="67" t="e">
        <f t="shared" si="11"/>
        <v>#DIV/0!</v>
      </c>
      <c r="V57" s="67" t="e">
        <f t="shared" si="12"/>
        <v>#DIV/0!</v>
      </c>
    </row>
    <row r="58" spans="2:22" x14ac:dyDescent="0.2">
      <c r="B58" s="198" t="s">
        <v>120</v>
      </c>
      <c r="C58" s="198"/>
      <c r="D58" s="198"/>
      <c r="E58" s="198"/>
      <c r="F58" s="69"/>
      <c r="G58" s="69"/>
      <c r="H58" s="69"/>
      <c r="I58" s="69"/>
      <c r="J58" s="69"/>
      <c r="K58" s="87" t="e">
        <f>MAX(K20:K57)</f>
        <v>#DIV/0!</v>
      </c>
      <c r="L58" s="87" t="e">
        <f t="shared" ref="L58:V58" si="13">MAX(L20:L57)</f>
        <v>#DIV/0!</v>
      </c>
      <c r="M58" s="87" t="e">
        <f t="shared" si="13"/>
        <v>#DIV/0!</v>
      </c>
      <c r="N58" s="87" t="e">
        <f t="shared" si="13"/>
        <v>#DIV/0!</v>
      </c>
      <c r="O58" s="87"/>
      <c r="P58" s="87"/>
      <c r="Q58" s="87"/>
      <c r="R58" s="87"/>
      <c r="S58" s="87" t="e">
        <f t="shared" si="13"/>
        <v>#DIV/0!</v>
      </c>
      <c r="T58" s="87" t="e">
        <f t="shared" si="13"/>
        <v>#DIV/0!</v>
      </c>
      <c r="U58" s="87" t="e">
        <f t="shared" si="13"/>
        <v>#DIV/0!</v>
      </c>
      <c r="V58" s="87" t="e">
        <f t="shared" si="13"/>
        <v>#DIV/0!</v>
      </c>
    </row>
    <row r="59" spans="2:22" x14ac:dyDescent="0.2">
      <c r="B59" s="198" t="s">
        <v>121</v>
      </c>
      <c r="C59" s="198"/>
      <c r="D59" s="198"/>
      <c r="E59" s="198"/>
      <c r="F59" s="69"/>
      <c r="G59" s="69"/>
      <c r="H59" s="69"/>
      <c r="I59" s="69"/>
      <c r="J59" s="69"/>
      <c r="K59" s="87" t="e">
        <f>MIN(K20:K57)</f>
        <v>#DIV/0!</v>
      </c>
      <c r="L59" s="87" t="e">
        <f t="shared" ref="L59:V59" si="14">MIN(L20:L57)</f>
        <v>#DIV/0!</v>
      </c>
      <c r="M59" s="87" t="e">
        <f t="shared" si="14"/>
        <v>#DIV/0!</v>
      </c>
      <c r="N59" s="87" t="e">
        <f t="shared" si="14"/>
        <v>#DIV/0!</v>
      </c>
      <c r="O59" s="87"/>
      <c r="P59" s="87"/>
      <c r="Q59" s="87"/>
      <c r="R59" s="87"/>
      <c r="S59" s="87" t="e">
        <f t="shared" si="14"/>
        <v>#DIV/0!</v>
      </c>
      <c r="T59" s="87" t="e">
        <f t="shared" si="14"/>
        <v>#DIV/0!</v>
      </c>
      <c r="U59" s="87" t="e">
        <f t="shared" si="14"/>
        <v>#DIV/0!</v>
      </c>
      <c r="V59" s="87" t="e">
        <f t="shared" si="14"/>
        <v>#DIV/0!</v>
      </c>
    </row>
    <row r="60" spans="2:22" x14ac:dyDescent="0.2">
      <c r="B60" s="22"/>
      <c r="C60" s="22"/>
      <c r="D60" s="22"/>
      <c r="E60" s="110" t="s">
        <v>288</v>
      </c>
      <c r="F60" s="22"/>
      <c r="G60" s="22"/>
      <c r="H60" s="22"/>
      <c r="I60" s="22"/>
      <c r="J60" s="22"/>
      <c r="K60" s="94" t="e">
        <f>_xlfn.PERCENTILE.INC(K$20:K$57,0.9)</f>
        <v>#DIV/0!</v>
      </c>
      <c r="L60" s="94" t="e">
        <f t="shared" ref="L60:V60" si="15">_xlfn.PERCENTILE.INC(L$20:L$57,0.9)</f>
        <v>#DIV/0!</v>
      </c>
      <c r="M60" s="94" t="e">
        <f t="shared" si="15"/>
        <v>#DIV/0!</v>
      </c>
      <c r="N60" s="94" t="e">
        <f t="shared" si="15"/>
        <v>#DIV/0!</v>
      </c>
      <c r="O60" s="94"/>
      <c r="P60" s="94"/>
      <c r="Q60" s="94"/>
      <c r="R60" s="94"/>
      <c r="S60" s="94" t="e">
        <f t="shared" si="15"/>
        <v>#DIV/0!</v>
      </c>
      <c r="T60" s="94" t="e">
        <f t="shared" si="15"/>
        <v>#DIV/0!</v>
      </c>
      <c r="U60" s="94" t="e">
        <f t="shared" si="15"/>
        <v>#DIV/0!</v>
      </c>
      <c r="V60" s="94" t="e">
        <f t="shared" si="15"/>
        <v>#DIV/0!</v>
      </c>
    </row>
    <row r="61" spans="2:22" x14ac:dyDescent="0.2">
      <c r="B61" s="22"/>
      <c r="C61" s="22"/>
      <c r="D61" s="22"/>
      <c r="E61" s="110" t="s">
        <v>289</v>
      </c>
      <c r="F61" s="22"/>
      <c r="G61" s="22"/>
      <c r="H61" s="22"/>
      <c r="I61" s="22"/>
      <c r="J61" s="22"/>
      <c r="K61" s="94" t="e">
        <f>_xlfn.PERCENTILE.INC(K$20:K$57,0.8)</f>
        <v>#DIV/0!</v>
      </c>
      <c r="L61" s="94" t="e">
        <f t="shared" ref="L61:V61" si="16">_xlfn.PERCENTILE.INC(L$20:L$57,0.8)</f>
        <v>#DIV/0!</v>
      </c>
      <c r="M61" s="94" t="e">
        <f t="shared" si="16"/>
        <v>#DIV/0!</v>
      </c>
      <c r="N61" s="94" t="e">
        <f t="shared" si="16"/>
        <v>#DIV/0!</v>
      </c>
      <c r="O61" s="94"/>
      <c r="P61" s="94"/>
      <c r="Q61" s="94"/>
      <c r="R61" s="94"/>
      <c r="S61" s="94" t="e">
        <f t="shared" si="16"/>
        <v>#DIV/0!</v>
      </c>
      <c r="T61" s="94" t="e">
        <f t="shared" si="16"/>
        <v>#DIV/0!</v>
      </c>
      <c r="U61" s="94" t="e">
        <f t="shared" si="16"/>
        <v>#DIV/0!</v>
      </c>
      <c r="V61" s="94" t="e">
        <f t="shared" si="16"/>
        <v>#DIV/0!</v>
      </c>
    </row>
    <row r="62" spans="2:22" x14ac:dyDescent="0.2">
      <c r="B62" s="22"/>
      <c r="C62" s="22"/>
      <c r="D62" s="22"/>
      <c r="E62" s="110" t="s">
        <v>290</v>
      </c>
      <c r="F62" s="22"/>
      <c r="G62" s="22"/>
      <c r="H62" s="22"/>
      <c r="I62" s="22"/>
      <c r="J62" s="22"/>
      <c r="K62" s="94" t="e">
        <f>_xlfn.PERCENTILE.INC(K$20:K$57,0.75)</f>
        <v>#DIV/0!</v>
      </c>
      <c r="L62" s="94" t="e">
        <f t="shared" ref="L62:V62" si="17">_xlfn.PERCENTILE.INC(L$20:L$57,0.75)</f>
        <v>#DIV/0!</v>
      </c>
      <c r="M62" s="94" t="e">
        <f t="shared" si="17"/>
        <v>#DIV/0!</v>
      </c>
      <c r="N62" s="94" t="e">
        <f t="shared" si="17"/>
        <v>#DIV/0!</v>
      </c>
      <c r="O62" s="94"/>
      <c r="P62" s="94"/>
      <c r="Q62" s="94"/>
      <c r="R62" s="94"/>
      <c r="S62" s="94" t="e">
        <f t="shared" si="17"/>
        <v>#DIV/0!</v>
      </c>
      <c r="T62" s="94" t="e">
        <f t="shared" si="17"/>
        <v>#DIV/0!</v>
      </c>
      <c r="U62" s="94" t="e">
        <f t="shared" si="17"/>
        <v>#DIV/0!</v>
      </c>
      <c r="V62" s="94" t="e">
        <f t="shared" si="17"/>
        <v>#DIV/0!</v>
      </c>
    </row>
    <row r="63" spans="2:22" x14ac:dyDescent="0.2">
      <c r="B63" s="22"/>
      <c r="C63" s="22"/>
      <c r="D63" s="22"/>
      <c r="E63" s="110" t="s">
        <v>291</v>
      </c>
      <c r="F63" s="22"/>
      <c r="G63" s="22"/>
      <c r="H63" s="22"/>
      <c r="I63" s="22"/>
      <c r="J63" s="22"/>
      <c r="K63" s="94" t="e">
        <f>_xlfn.PERCENTILE.INC(K$20:K$57,0.5)</f>
        <v>#DIV/0!</v>
      </c>
      <c r="L63" s="94" t="e">
        <f t="shared" ref="L63:V63" si="18">_xlfn.PERCENTILE.INC(L$20:L$57,0.5)</f>
        <v>#DIV/0!</v>
      </c>
      <c r="M63" s="94" t="e">
        <f t="shared" si="18"/>
        <v>#DIV/0!</v>
      </c>
      <c r="N63" s="94" t="e">
        <f t="shared" si="18"/>
        <v>#DIV/0!</v>
      </c>
      <c r="O63" s="94"/>
      <c r="P63" s="94"/>
      <c r="Q63" s="94"/>
      <c r="R63" s="94"/>
      <c r="S63" s="94" t="e">
        <f t="shared" si="18"/>
        <v>#DIV/0!</v>
      </c>
      <c r="T63" s="94" t="e">
        <f t="shared" si="18"/>
        <v>#DIV/0!</v>
      </c>
      <c r="U63" s="94" t="e">
        <f t="shared" si="18"/>
        <v>#DIV/0!</v>
      </c>
      <c r="V63" s="94" t="e">
        <f t="shared" si="18"/>
        <v>#DIV/0!</v>
      </c>
    </row>
    <row r="64" spans="2:22" x14ac:dyDescent="0.2">
      <c r="B64" s="22"/>
      <c r="C64" s="22"/>
      <c r="D64" s="22"/>
      <c r="E64" s="110" t="s">
        <v>292</v>
      </c>
      <c r="F64" s="22"/>
      <c r="G64" s="22"/>
      <c r="H64" s="22"/>
      <c r="I64" s="22"/>
      <c r="J64" s="22"/>
      <c r="K64" s="94" t="e">
        <f>_xlfn.PERCENTILE.INC(K$20:K$57,0.25)</f>
        <v>#DIV/0!</v>
      </c>
      <c r="L64" s="94" t="e">
        <f t="shared" ref="L64:V64" si="19">_xlfn.PERCENTILE.INC(L$20:L$57,0.25)</f>
        <v>#DIV/0!</v>
      </c>
      <c r="M64" s="94" t="e">
        <f t="shared" si="19"/>
        <v>#DIV/0!</v>
      </c>
      <c r="N64" s="94" t="e">
        <f t="shared" si="19"/>
        <v>#DIV/0!</v>
      </c>
      <c r="O64" s="94"/>
      <c r="P64" s="94"/>
      <c r="Q64" s="94"/>
      <c r="R64" s="94"/>
      <c r="S64" s="94" t="e">
        <f t="shared" si="19"/>
        <v>#DIV/0!</v>
      </c>
      <c r="T64" s="94" t="e">
        <f t="shared" si="19"/>
        <v>#DIV/0!</v>
      </c>
      <c r="U64" s="94" t="e">
        <f t="shared" si="19"/>
        <v>#DIV/0!</v>
      </c>
      <c r="V64" s="94" t="e">
        <f t="shared" si="19"/>
        <v>#DIV/0!</v>
      </c>
    </row>
    <row r="65" spans="2:22" x14ac:dyDescent="0.2">
      <c r="B65" s="22"/>
      <c r="C65" s="22"/>
      <c r="D65" s="22"/>
      <c r="E65" s="110" t="s">
        <v>293</v>
      </c>
      <c r="F65" s="22"/>
      <c r="G65" s="22"/>
      <c r="H65" s="22"/>
      <c r="I65" s="22"/>
      <c r="J65" s="22"/>
      <c r="K65" s="94" t="e">
        <f>_xlfn.PERCENTILE.INC(K$20:K$57,0.1)</f>
        <v>#DIV/0!</v>
      </c>
      <c r="L65" s="94" t="e">
        <f t="shared" ref="L65:V65" si="20">_xlfn.PERCENTILE.INC(L$20:L$57,0.1)</f>
        <v>#DIV/0!</v>
      </c>
      <c r="M65" s="94" t="e">
        <f t="shared" si="20"/>
        <v>#DIV/0!</v>
      </c>
      <c r="N65" s="94" t="e">
        <f t="shared" si="20"/>
        <v>#DIV/0!</v>
      </c>
      <c r="O65" s="94"/>
      <c r="P65" s="94"/>
      <c r="Q65" s="94"/>
      <c r="R65" s="94"/>
      <c r="S65" s="94" t="e">
        <f t="shared" si="20"/>
        <v>#DIV/0!</v>
      </c>
      <c r="T65" s="94" t="e">
        <f t="shared" si="20"/>
        <v>#DIV/0!</v>
      </c>
      <c r="U65" s="94" t="e">
        <f t="shared" si="20"/>
        <v>#DIV/0!</v>
      </c>
      <c r="V65" s="94" t="e">
        <f t="shared" si="20"/>
        <v>#DIV/0!</v>
      </c>
    </row>
  </sheetData>
  <mergeCells count="12">
    <mergeCell ref="B4:V4"/>
    <mergeCell ref="B2:V2"/>
    <mergeCell ref="B59:E59"/>
    <mergeCell ref="C19:D19"/>
    <mergeCell ref="B58:E58"/>
    <mergeCell ref="B6:H6"/>
    <mergeCell ref="B12:H12"/>
    <mergeCell ref="B18:V18"/>
    <mergeCell ref="O20:O57"/>
    <mergeCell ref="P20:P57"/>
    <mergeCell ref="Q20:Q57"/>
    <mergeCell ref="R20:R57"/>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V44"/>
  <sheetViews>
    <sheetView zoomScale="70" zoomScaleNormal="70" workbookViewId="0"/>
  </sheetViews>
  <sheetFormatPr defaultRowHeight="12.75" x14ac:dyDescent="0.2"/>
  <cols>
    <col min="1" max="1" width="9" style="1"/>
    <col min="2" max="2" width="26" style="1" bestFit="1" customWidth="1"/>
    <col min="3" max="3" width="3.75" style="1" customWidth="1"/>
    <col min="4" max="4" width="4.25" style="1" customWidth="1"/>
    <col min="5" max="5" width="38.375" style="1" customWidth="1"/>
    <col min="6" max="6" width="9" style="1"/>
    <col min="7" max="7" width="13.375" style="1" customWidth="1"/>
    <col min="8" max="10" width="12" style="1" bestFit="1" customWidth="1"/>
    <col min="11" max="11" width="26.75" style="1" bestFit="1" customWidth="1"/>
    <col min="12" max="12" width="19.5" style="1" bestFit="1" customWidth="1"/>
    <col min="13" max="13" width="26.75" style="1" bestFit="1" customWidth="1"/>
    <col min="14" max="14" width="22.125" style="1" bestFit="1" customWidth="1"/>
    <col min="15" max="18" width="9.125" style="1" bestFit="1" customWidth="1"/>
    <col min="19" max="19" width="12" style="1" customWidth="1"/>
    <col min="20" max="20" width="14.375" style="1" bestFit="1" customWidth="1"/>
    <col min="21" max="21" width="10.5" style="1" bestFit="1" customWidth="1"/>
    <col min="22" max="22" width="14.375" style="1" bestFit="1" customWidth="1"/>
    <col min="23" max="16384" width="9" style="1"/>
  </cols>
  <sheetData>
    <row r="2" spans="2:22" ht="18" x14ac:dyDescent="0.25">
      <c r="B2" s="160" t="s">
        <v>302</v>
      </c>
      <c r="C2" s="160"/>
      <c r="D2" s="160"/>
      <c r="E2" s="160"/>
      <c r="F2" s="160"/>
      <c r="G2" s="160"/>
      <c r="H2" s="160"/>
      <c r="I2" s="160"/>
      <c r="J2" s="160"/>
      <c r="K2" s="160"/>
      <c r="L2" s="160"/>
      <c r="M2" s="160"/>
      <c r="N2" s="160"/>
      <c r="O2" s="160"/>
      <c r="P2" s="160"/>
      <c r="Q2" s="160"/>
      <c r="R2" s="160"/>
      <c r="S2" s="160"/>
      <c r="T2" s="160"/>
      <c r="U2" s="160"/>
      <c r="V2" s="160"/>
    </row>
    <row r="4" spans="2:22" ht="21" customHeight="1" thickBot="1" x14ac:dyDescent="0.35">
      <c r="B4" s="159" t="s">
        <v>297</v>
      </c>
      <c r="C4" s="159"/>
      <c r="D4" s="159"/>
      <c r="E4" s="159"/>
      <c r="F4" s="159"/>
      <c r="G4" s="159"/>
      <c r="H4" s="159"/>
      <c r="I4" s="159"/>
      <c r="J4" s="159"/>
      <c r="K4" s="159"/>
      <c r="L4" s="159"/>
      <c r="M4" s="159"/>
      <c r="N4" s="159"/>
      <c r="O4" s="159"/>
      <c r="P4" s="159"/>
      <c r="Q4" s="159"/>
      <c r="R4" s="159"/>
      <c r="S4" s="159"/>
      <c r="T4" s="159"/>
      <c r="U4" s="159"/>
      <c r="V4" s="159"/>
    </row>
    <row r="5" spans="2:22" ht="13.5" thickTop="1" x14ac:dyDescent="0.2"/>
    <row r="6" spans="2:22" ht="18" thickBot="1" x14ac:dyDescent="0.35">
      <c r="B6" s="200" t="s">
        <v>160</v>
      </c>
      <c r="C6" s="200"/>
      <c r="D6" s="200"/>
      <c r="E6" s="200"/>
      <c r="F6" s="200"/>
      <c r="G6" s="200"/>
      <c r="H6" s="200"/>
    </row>
    <row r="7" spans="2:22" ht="13.5" thickTop="1" x14ac:dyDescent="0.2"/>
    <row r="8" spans="2:22" ht="15" x14ac:dyDescent="0.2">
      <c r="B8" s="1" t="s">
        <v>236</v>
      </c>
      <c r="G8" s="66">
        <f>Leaching_MAMPEC_Z</f>
        <v>2.5</v>
      </c>
      <c r="H8" s="33" t="s">
        <v>155</v>
      </c>
      <c r="J8" s="127" t="s">
        <v>303</v>
      </c>
    </row>
    <row r="9" spans="2:22" ht="15" x14ac:dyDescent="0.2">
      <c r="B9" s="1" t="s">
        <v>163</v>
      </c>
      <c r="G9" s="43" t="e">
        <f>Leaching_Product_Z</f>
        <v>#DIV/0!</v>
      </c>
      <c r="H9" s="33" t="s">
        <v>155</v>
      </c>
    </row>
    <row r="10" spans="2:22" x14ac:dyDescent="0.2">
      <c r="B10" s="1" t="s">
        <v>161</v>
      </c>
      <c r="G10" s="43" t="e">
        <f>Leaching_Conversion_Factor_Z</f>
        <v>#DIV/0!</v>
      </c>
      <c r="H10" s="1" t="s">
        <v>2</v>
      </c>
    </row>
    <row r="11" spans="2:22" x14ac:dyDescent="0.2">
      <c r="G11" s="43"/>
    </row>
    <row r="12" spans="2:22" ht="18" thickBot="1" x14ac:dyDescent="0.35">
      <c r="B12" s="200" t="s">
        <v>235</v>
      </c>
      <c r="C12" s="200"/>
      <c r="D12" s="200"/>
      <c r="E12" s="200"/>
      <c r="F12" s="200"/>
      <c r="G12" s="200"/>
      <c r="H12" s="200"/>
    </row>
    <row r="13" spans="2:22" ht="13.5" thickTop="1" x14ac:dyDescent="0.2"/>
    <row r="14" spans="2:22" x14ac:dyDescent="0.2">
      <c r="B14" s="1" t="s">
        <v>254</v>
      </c>
      <c r="G14" s="66">
        <f>Application_MAMPEC_Z</f>
        <v>0.9</v>
      </c>
      <c r="J14" s="127" t="s">
        <v>303</v>
      </c>
    </row>
    <row r="15" spans="2:22" x14ac:dyDescent="0.2">
      <c r="B15" s="1" t="s">
        <v>237</v>
      </c>
      <c r="G15" s="1">
        <f>Application_Factor_Z</f>
        <v>0</v>
      </c>
    </row>
    <row r="16" spans="2:22" x14ac:dyDescent="0.2">
      <c r="B16" s="1" t="s">
        <v>161</v>
      </c>
      <c r="G16" s="1">
        <f>Application_Conversion_Factor_Z</f>
        <v>0</v>
      </c>
      <c r="H16" s="63"/>
    </row>
    <row r="18" spans="2:22" ht="15" x14ac:dyDescent="0.2">
      <c r="B18" s="186" t="s">
        <v>267</v>
      </c>
      <c r="C18" s="186"/>
      <c r="D18" s="186"/>
      <c r="E18" s="186"/>
      <c r="F18" s="186"/>
      <c r="G18" s="186"/>
      <c r="H18" s="186"/>
      <c r="I18" s="186"/>
      <c r="J18" s="186"/>
      <c r="K18" s="186"/>
      <c r="L18" s="186"/>
      <c r="M18" s="186"/>
      <c r="N18" s="186"/>
      <c r="O18" s="186"/>
      <c r="P18" s="186"/>
      <c r="Q18" s="186"/>
      <c r="R18" s="186"/>
      <c r="S18" s="186"/>
      <c r="T18" s="186"/>
      <c r="U18" s="186"/>
      <c r="V18" s="186"/>
    </row>
    <row r="19" spans="2:22" ht="128.25" x14ac:dyDescent="0.2">
      <c r="B19" s="16" t="s">
        <v>10</v>
      </c>
      <c r="C19" s="199" t="s">
        <v>11</v>
      </c>
      <c r="D19" s="199"/>
      <c r="E19" s="16" t="s">
        <v>12</v>
      </c>
      <c r="F19" s="16" t="s">
        <v>255</v>
      </c>
      <c r="G19" s="18" t="s">
        <v>256</v>
      </c>
      <c r="H19" s="18" t="s">
        <v>268</v>
      </c>
      <c r="I19" s="18" t="s">
        <v>257</v>
      </c>
      <c r="J19" s="18" t="s">
        <v>258</v>
      </c>
      <c r="K19" s="16" t="s">
        <v>244</v>
      </c>
      <c r="L19" s="16" t="s">
        <v>334</v>
      </c>
      <c r="M19" s="16" t="s">
        <v>335</v>
      </c>
      <c r="N19" s="16" t="s">
        <v>336</v>
      </c>
      <c r="O19" s="16" t="s">
        <v>245</v>
      </c>
      <c r="P19" s="16" t="s">
        <v>246</v>
      </c>
      <c r="Q19" s="16" t="s">
        <v>247</v>
      </c>
      <c r="R19" s="16" t="s">
        <v>248</v>
      </c>
      <c r="S19" s="16" t="s">
        <v>170</v>
      </c>
      <c r="T19" s="16" t="s">
        <v>337</v>
      </c>
      <c r="U19" s="16" t="s">
        <v>338</v>
      </c>
      <c r="V19" s="16" t="s">
        <v>339</v>
      </c>
    </row>
    <row r="20" spans="2:22" ht="28.5" x14ac:dyDescent="0.2">
      <c r="B20" s="56" t="s">
        <v>218</v>
      </c>
      <c r="C20" s="56" t="s">
        <v>18</v>
      </c>
      <c r="D20" s="56">
        <v>10</v>
      </c>
      <c r="E20" s="56" t="str">
        <f t="shared" ref="E20:E36" si="0">Compound_Name_Z</f>
        <v>Zineb</v>
      </c>
      <c r="F20" s="70">
        <v>115</v>
      </c>
      <c r="G20" s="71">
        <v>2.0117236655205501E-2</v>
      </c>
      <c r="H20" s="71">
        <v>5.7477819034829698E-4</v>
      </c>
      <c r="I20" s="71">
        <v>1.02863776768131E-4</v>
      </c>
      <c r="J20" s="71">
        <v>2.9389650663058101E-6</v>
      </c>
      <c r="K20" s="67" t="e">
        <f t="shared" ref="K20:K36" si="1">(($F20/100)*G20)*(Leaching_Conversion_Factor_Z*Application_Conversion_Factor_Z)+Background_SW_Baltic_Transition_Z</f>
        <v>#DIV/0!</v>
      </c>
      <c r="L20" s="67" t="e">
        <f t="shared" ref="L20:L36" si="2">(($F20/100)*H20)*(Leaching_Conversion_Factor_Z*Application_Conversion_Factor_Z)+Background_Sed_Baltic_Transition_Z</f>
        <v>#DIV/0!</v>
      </c>
      <c r="M20" s="67" t="e">
        <f t="shared" ref="M20:M36" si="3">(($F20/100)*I20)*(Leaching_Conversion_Factor_Z*Application_Conversion_Factor_Z)+Background_SW_Baltic_Transition_Z</f>
        <v>#DIV/0!</v>
      </c>
      <c r="N20" s="67" t="e">
        <f t="shared" ref="N20:N36" si="4">(($F20/100)*J20)*(Leaching_Conversion_Factor_Z*Application_Conversion_Factor_Z)+Background_Sed_Baltic_Transition_Z</f>
        <v>#DIV/0!</v>
      </c>
      <c r="O20" s="201">
        <f>PNEC_Aquatic_Inside_Z</f>
        <v>2.1899999999999999E-2</v>
      </c>
      <c r="P20" s="201">
        <f>PNEC_Sediment_Inside_Z</f>
        <v>4.5500000000000002E-3</v>
      </c>
      <c r="Q20" s="201">
        <f>PNEC_Aquatic_Surrounding_Z</f>
        <v>2.1899999999999999E-2</v>
      </c>
      <c r="R20" s="201">
        <f>PNEC_Sediment_Surrounding_Z</f>
        <v>4.5500000000000002E-3</v>
      </c>
      <c r="S20" s="67" t="e">
        <f t="shared" ref="S20:S36" si="5">K20/PNEC_Aquatic_Inside_Z</f>
        <v>#DIV/0!</v>
      </c>
      <c r="T20" s="67" t="e">
        <f t="shared" ref="T20:T36" si="6">L20/PNEC_Sediment_Inside_Z</f>
        <v>#DIV/0!</v>
      </c>
      <c r="U20" s="67" t="e">
        <f t="shared" ref="U20:U36" si="7">M20/PNEC_Aquatic_Surrounding_Z</f>
        <v>#DIV/0!</v>
      </c>
      <c r="V20" s="67" t="e">
        <f t="shared" ref="V20:V36" si="8">N20/PNEC_Sediment_Surrounding_Z</f>
        <v>#DIV/0!</v>
      </c>
    </row>
    <row r="21" spans="2:22" ht="28.5" x14ac:dyDescent="0.2">
      <c r="B21" s="56" t="s">
        <v>219</v>
      </c>
      <c r="C21" s="60" t="s">
        <v>18</v>
      </c>
      <c r="D21" s="56">
        <v>2</v>
      </c>
      <c r="E21" s="56" t="str">
        <f t="shared" si="0"/>
        <v>Zineb</v>
      </c>
      <c r="F21" s="70">
        <v>1400</v>
      </c>
      <c r="G21" s="71">
        <v>9.9796545458957601E-4</v>
      </c>
      <c r="H21" s="71">
        <v>2.85132988392434E-5</v>
      </c>
      <c r="I21" s="71">
        <v>7.79761001397796E-6</v>
      </c>
      <c r="J21" s="71">
        <v>2.22788858392E-7</v>
      </c>
      <c r="K21" s="67" t="e">
        <f t="shared" si="1"/>
        <v>#DIV/0!</v>
      </c>
      <c r="L21" s="67" t="e">
        <f t="shared" si="2"/>
        <v>#DIV/0!</v>
      </c>
      <c r="M21" s="67" t="e">
        <f t="shared" si="3"/>
        <v>#DIV/0!</v>
      </c>
      <c r="N21" s="67" t="e">
        <f t="shared" si="4"/>
        <v>#DIV/0!</v>
      </c>
      <c r="O21" s="201"/>
      <c r="P21" s="201"/>
      <c r="Q21" s="201"/>
      <c r="R21" s="201"/>
      <c r="S21" s="67" t="e">
        <f t="shared" si="5"/>
        <v>#DIV/0!</v>
      </c>
      <c r="T21" s="67" t="e">
        <f t="shared" si="6"/>
        <v>#DIV/0!</v>
      </c>
      <c r="U21" s="67" t="e">
        <f t="shared" si="7"/>
        <v>#DIV/0!</v>
      </c>
      <c r="V21" s="67" t="e">
        <f t="shared" si="8"/>
        <v>#DIV/0!</v>
      </c>
    </row>
    <row r="22" spans="2:22" ht="28.5" x14ac:dyDescent="0.2">
      <c r="B22" s="56" t="s">
        <v>220</v>
      </c>
      <c r="C22" s="56" t="s">
        <v>18</v>
      </c>
      <c r="D22" s="56">
        <v>3</v>
      </c>
      <c r="E22" s="56" t="str">
        <f t="shared" si="0"/>
        <v>Zineb</v>
      </c>
      <c r="F22" s="70">
        <v>400</v>
      </c>
      <c r="G22" s="71">
        <v>1.7167733726091701E-3</v>
      </c>
      <c r="H22" s="71">
        <v>4.9050668167183203E-5</v>
      </c>
      <c r="I22" s="71">
        <v>9.9931287826655406E-6</v>
      </c>
      <c r="J22" s="71">
        <v>2.8551796686631201E-7</v>
      </c>
      <c r="K22" s="67" t="e">
        <f t="shared" si="1"/>
        <v>#DIV/0!</v>
      </c>
      <c r="L22" s="67" t="e">
        <f t="shared" si="2"/>
        <v>#DIV/0!</v>
      </c>
      <c r="M22" s="67" t="e">
        <f t="shared" si="3"/>
        <v>#DIV/0!</v>
      </c>
      <c r="N22" s="67" t="e">
        <f t="shared" si="4"/>
        <v>#DIV/0!</v>
      </c>
      <c r="O22" s="201"/>
      <c r="P22" s="201"/>
      <c r="Q22" s="201"/>
      <c r="R22" s="201"/>
      <c r="S22" s="67" t="e">
        <f t="shared" si="5"/>
        <v>#DIV/0!</v>
      </c>
      <c r="T22" s="67" t="e">
        <f t="shared" si="6"/>
        <v>#DIV/0!</v>
      </c>
      <c r="U22" s="67" t="e">
        <f t="shared" si="7"/>
        <v>#DIV/0!</v>
      </c>
      <c r="V22" s="67" t="e">
        <f t="shared" si="8"/>
        <v>#DIV/0!</v>
      </c>
    </row>
    <row r="23" spans="2:22" ht="28.5" x14ac:dyDescent="0.2">
      <c r="B23" s="56" t="s">
        <v>221</v>
      </c>
      <c r="C23" s="56" t="s">
        <v>238</v>
      </c>
      <c r="D23" s="56">
        <v>4</v>
      </c>
      <c r="E23" s="56" t="str">
        <f t="shared" si="0"/>
        <v>Zineb</v>
      </c>
      <c r="F23" s="70">
        <v>50</v>
      </c>
      <c r="G23" s="71">
        <v>2.4837617380544501E-2</v>
      </c>
      <c r="H23" s="71">
        <v>7.0964621496386797E-4</v>
      </c>
      <c r="I23" s="71">
        <v>4.2929605400672701E-4</v>
      </c>
      <c r="J23" s="71">
        <v>1.2265601598535599E-5</v>
      </c>
      <c r="K23" s="67" t="e">
        <f t="shared" si="1"/>
        <v>#DIV/0!</v>
      </c>
      <c r="L23" s="67" t="e">
        <f t="shared" si="2"/>
        <v>#DIV/0!</v>
      </c>
      <c r="M23" s="67" t="e">
        <f t="shared" si="3"/>
        <v>#DIV/0!</v>
      </c>
      <c r="N23" s="67" t="e">
        <f t="shared" si="4"/>
        <v>#DIV/0!</v>
      </c>
      <c r="O23" s="201"/>
      <c r="P23" s="201"/>
      <c r="Q23" s="201"/>
      <c r="R23" s="201"/>
      <c r="S23" s="67" t="e">
        <f t="shared" si="5"/>
        <v>#DIV/0!</v>
      </c>
      <c r="T23" s="67" t="e">
        <f t="shared" si="6"/>
        <v>#DIV/0!</v>
      </c>
      <c r="U23" s="67" t="e">
        <f t="shared" si="7"/>
        <v>#DIV/0!</v>
      </c>
      <c r="V23" s="67" t="e">
        <f t="shared" si="8"/>
        <v>#DIV/0!</v>
      </c>
    </row>
    <row r="24" spans="2:22" ht="28.5" x14ac:dyDescent="0.2">
      <c r="B24" s="56" t="s">
        <v>222</v>
      </c>
      <c r="C24" s="56" t="s">
        <v>238</v>
      </c>
      <c r="D24" s="56">
        <v>5</v>
      </c>
      <c r="E24" s="56" t="str">
        <f t="shared" si="0"/>
        <v>Zineb</v>
      </c>
      <c r="F24" s="70">
        <v>760</v>
      </c>
      <c r="G24" s="71">
        <v>2.11869580321945E-3</v>
      </c>
      <c r="H24" s="71">
        <v>6.0534166404977397E-5</v>
      </c>
      <c r="I24" s="71">
        <v>1.2103265879590701E-5</v>
      </c>
      <c r="J24" s="71">
        <v>3.4580759943087901E-7</v>
      </c>
      <c r="K24" s="67" t="e">
        <f t="shared" si="1"/>
        <v>#DIV/0!</v>
      </c>
      <c r="L24" s="67" t="e">
        <f t="shared" si="2"/>
        <v>#DIV/0!</v>
      </c>
      <c r="M24" s="67" t="e">
        <f t="shared" si="3"/>
        <v>#DIV/0!</v>
      </c>
      <c r="N24" s="67" t="e">
        <f t="shared" si="4"/>
        <v>#DIV/0!</v>
      </c>
      <c r="O24" s="201"/>
      <c r="P24" s="201"/>
      <c r="Q24" s="201"/>
      <c r="R24" s="201"/>
      <c r="S24" s="67" t="e">
        <f t="shared" si="5"/>
        <v>#DIV/0!</v>
      </c>
      <c r="T24" s="67" t="e">
        <f t="shared" si="6"/>
        <v>#DIV/0!</v>
      </c>
      <c r="U24" s="67" t="e">
        <f t="shared" si="7"/>
        <v>#DIV/0!</v>
      </c>
      <c r="V24" s="67" t="e">
        <f t="shared" si="8"/>
        <v>#DIV/0!</v>
      </c>
    </row>
    <row r="25" spans="2:22" ht="28.5" x14ac:dyDescent="0.2">
      <c r="B25" s="56" t="s">
        <v>223</v>
      </c>
      <c r="C25" s="56" t="s">
        <v>238</v>
      </c>
      <c r="D25" s="56">
        <v>9</v>
      </c>
      <c r="E25" s="56" t="str">
        <f t="shared" si="0"/>
        <v>Zineb</v>
      </c>
      <c r="F25" s="70">
        <v>250</v>
      </c>
      <c r="G25" s="71">
        <v>6.1809137742966404E-3</v>
      </c>
      <c r="H25" s="71">
        <v>1.76597538084025E-4</v>
      </c>
      <c r="I25" s="71">
        <v>3.8012129309748803E-5</v>
      </c>
      <c r="J25" s="71">
        <v>1.08606084192786E-6</v>
      </c>
      <c r="K25" s="67" t="e">
        <f t="shared" si="1"/>
        <v>#DIV/0!</v>
      </c>
      <c r="L25" s="67" t="e">
        <f t="shared" si="2"/>
        <v>#DIV/0!</v>
      </c>
      <c r="M25" s="67" t="e">
        <f t="shared" si="3"/>
        <v>#DIV/0!</v>
      </c>
      <c r="N25" s="67" t="e">
        <f t="shared" si="4"/>
        <v>#DIV/0!</v>
      </c>
      <c r="O25" s="201"/>
      <c r="P25" s="201"/>
      <c r="Q25" s="201"/>
      <c r="R25" s="201"/>
      <c r="S25" s="67" t="e">
        <f t="shared" si="5"/>
        <v>#DIV/0!</v>
      </c>
      <c r="T25" s="67" t="e">
        <f t="shared" si="6"/>
        <v>#DIV/0!</v>
      </c>
      <c r="U25" s="67" t="e">
        <f t="shared" si="7"/>
        <v>#DIV/0!</v>
      </c>
      <c r="V25" s="67" t="e">
        <f t="shared" si="8"/>
        <v>#DIV/0!</v>
      </c>
    </row>
    <row r="26" spans="2:22" ht="28.5" x14ac:dyDescent="0.2">
      <c r="B26" s="56" t="s">
        <v>224</v>
      </c>
      <c r="C26" s="56" t="s">
        <v>238</v>
      </c>
      <c r="D26" s="56">
        <v>1</v>
      </c>
      <c r="E26" s="56" t="str">
        <f t="shared" si="0"/>
        <v>Zineb</v>
      </c>
      <c r="F26" s="70">
        <v>350</v>
      </c>
      <c r="G26" s="71">
        <v>1.41345950216055E-2</v>
      </c>
      <c r="H26" s="71">
        <v>4.0384557389188601E-4</v>
      </c>
      <c r="I26" s="71">
        <v>4.3445302300657598E-5</v>
      </c>
      <c r="J26" s="71">
        <v>1.2412943594731601E-6</v>
      </c>
      <c r="K26" s="67" t="e">
        <f t="shared" si="1"/>
        <v>#DIV/0!</v>
      </c>
      <c r="L26" s="67" t="e">
        <f t="shared" si="2"/>
        <v>#DIV/0!</v>
      </c>
      <c r="M26" s="67" t="e">
        <f t="shared" si="3"/>
        <v>#DIV/0!</v>
      </c>
      <c r="N26" s="67" t="e">
        <f t="shared" si="4"/>
        <v>#DIV/0!</v>
      </c>
      <c r="O26" s="201"/>
      <c r="P26" s="201"/>
      <c r="Q26" s="201"/>
      <c r="R26" s="201"/>
      <c r="S26" s="67" t="e">
        <f t="shared" si="5"/>
        <v>#DIV/0!</v>
      </c>
      <c r="T26" s="67" t="e">
        <f t="shared" si="6"/>
        <v>#DIV/0!</v>
      </c>
      <c r="U26" s="67" t="e">
        <f t="shared" si="7"/>
        <v>#DIV/0!</v>
      </c>
      <c r="V26" s="67" t="e">
        <f t="shared" si="8"/>
        <v>#DIV/0!</v>
      </c>
    </row>
    <row r="27" spans="2:22" ht="28.5" x14ac:dyDescent="0.2">
      <c r="B27" s="56" t="s">
        <v>225</v>
      </c>
      <c r="C27" s="56" t="s">
        <v>238</v>
      </c>
      <c r="D27" s="56">
        <v>10</v>
      </c>
      <c r="E27" s="56" t="str">
        <f t="shared" si="0"/>
        <v>Zineb</v>
      </c>
      <c r="F27" s="70">
        <v>183</v>
      </c>
      <c r="G27" s="71">
        <v>6.1893366137519496E-3</v>
      </c>
      <c r="H27" s="71">
        <v>1.76838190091075E-4</v>
      </c>
      <c r="I27" s="71">
        <v>2.9135776738324499E-5</v>
      </c>
      <c r="J27" s="71">
        <v>8.3245077005611297E-7</v>
      </c>
      <c r="K27" s="67" t="e">
        <f t="shared" si="1"/>
        <v>#DIV/0!</v>
      </c>
      <c r="L27" s="67" t="e">
        <f t="shared" si="2"/>
        <v>#DIV/0!</v>
      </c>
      <c r="M27" s="67" t="e">
        <f t="shared" si="3"/>
        <v>#DIV/0!</v>
      </c>
      <c r="N27" s="67" t="e">
        <f t="shared" si="4"/>
        <v>#DIV/0!</v>
      </c>
      <c r="O27" s="201"/>
      <c r="P27" s="201"/>
      <c r="Q27" s="201"/>
      <c r="R27" s="201"/>
      <c r="S27" s="67" t="e">
        <f t="shared" si="5"/>
        <v>#DIV/0!</v>
      </c>
      <c r="T27" s="67" t="e">
        <f t="shared" si="6"/>
        <v>#DIV/0!</v>
      </c>
      <c r="U27" s="67" t="e">
        <f t="shared" si="7"/>
        <v>#DIV/0!</v>
      </c>
      <c r="V27" s="67" t="e">
        <f t="shared" si="8"/>
        <v>#DIV/0!</v>
      </c>
    </row>
    <row r="28" spans="2:22" ht="28.5" x14ac:dyDescent="0.2">
      <c r="B28" s="56" t="s">
        <v>226</v>
      </c>
      <c r="C28" s="56" t="s">
        <v>238</v>
      </c>
      <c r="D28" s="56">
        <v>11</v>
      </c>
      <c r="E28" s="56" t="str">
        <f t="shared" si="0"/>
        <v>Zineb</v>
      </c>
      <c r="F28" s="70">
        <v>400</v>
      </c>
      <c r="G28" s="71">
        <v>1.43332028668374E-2</v>
      </c>
      <c r="H28" s="71">
        <v>4.0952008479507599E-4</v>
      </c>
      <c r="I28" s="71">
        <v>4.93641550360244E-5</v>
      </c>
      <c r="J28" s="71">
        <v>1.41040443755113E-6</v>
      </c>
      <c r="K28" s="67" t="e">
        <f t="shared" si="1"/>
        <v>#DIV/0!</v>
      </c>
      <c r="L28" s="67" t="e">
        <f t="shared" si="2"/>
        <v>#DIV/0!</v>
      </c>
      <c r="M28" s="67" t="e">
        <f t="shared" si="3"/>
        <v>#DIV/0!</v>
      </c>
      <c r="N28" s="67" t="e">
        <f t="shared" si="4"/>
        <v>#DIV/0!</v>
      </c>
      <c r="O28" s="201"/>
      <c r="P28" s="201"/>
      <c r="Q28" s="201"/>
      <c r="R28" s="201"/>
      <c r="S28" s="67" t="e">
        <f t="shared" si="5"/>
        <v>#DIV/0!</v>
      </c>
      <c r="T28" s="67" t="e">
        <f t="shared" si="6"/>
        <v>#DIV/0!</v>
      </c>
      <c r="U28" s="67" t="e">
        <f t="shared" si="7"/>
        <v>#DIV/0!</v>
      </c>
      <c r="V28" s="67" t="e">
        <f t="shared" si="8"/>
        <v>#DIV/0!</v>
      </c>
    </row>
    <row r="29" spans="2:22" ht="28.5" x14ac:dyDescent="0.2">
      <c r="B29" s="56" t="s">
        <v>227</v>
      </c>
      <c r="C29" s="56" t="s">
        <v>238</v>
      </c>
      <c r="D29" s="56">
        <v>2</v>
      </c>
      <c r="E29" s="56" t="str">
        <f t="shared" si="0"/>
        <v>Zineb</v>
      </c>
      <c r="F29" s="70">
        <v>175</v>
      </c>
      <c r="G29" s="71">
        <v>1.72538028936833E-2</v>
      </c>
      <c r="H29" s="71">
        <v>4.9296579905785595E-4</v>
      </c>
      <c r="I29" s="71">
        <v>6.0344384008681899E-5</v>
      </c>
      <c r="J29" s="71">
        <v>1.7241252647260001E-6</v>
      </c>
      <c r="K29" s="67" t="e">
        <f t="shared" si="1"/>
        <v>#DIV/0!</v>
      </c>
      <c r="L29" s="67" t="e">
        <f t="shared" si="2"/>
        <v>#DIV/0!</v>
      </c>
      <c r="M29" s="67" t="e">
        <f t="shared" si="3"/>
        <v>#DIV/0!</v>
      </c>
      <c r="N29" s="67" t="e">
        <f t="shared" si="4"/>
        <v>#DIV/0!</v>
      </c>
      <c r="O29" s="201"/>
      <c r="P29" s="201"/>
      <c r="Q29" s="201"/>
      <c r="R29" s="201"/>
      <c r="S29" s="67" t="e">
        <f t="shared" si="5"/>
        <v>#DIV/0!</v>
      </c>
      <c r="T29" s="67" t="e">
        <f t="shared" si="6"/>
        <v>#DIV/0!</v>
      </c>
      <c r="U29" s="67" t="e">
        <f t="shared" si="7"/>
        <v>#DIV/0!</v>
      </c>
      <c r="V29" s="67" t="e">
        <f t="shared" si="8"/>
        <v>#DIV/0!</v>
      </c>
    </row>
    <row r="30" spans="2:22" ht="28.5" x14ac:dyDescent="0.2">
      <c r="B30" s="56" t="s">
        <v>228</v>
      </c>
      <c r="C30" s="56" t="s">
        <v>239</v>
      </c>
      <c r="D30" s="56">
        <v>15</v>
      </c>
      <c r="E30" s="56" t="str">
        <f t="shared" si="0"/>
        <v>Zineb</v>
      </c>
      <c r="F30" s="70">
        <v>1288</v>
      </c>
      <c r="G30" s="71">
        <v>1.50450689950958E-3</v>
      </c>
      <c r="H30" s="71">
        <v>4.2985911677533301E-5</v>
      </c>
      <c r="I30" s="71">
        <v>5.4958846757897297E-5</v>
      </c>
      <c r="J30" s="71">
        <v>1.5702527731277399E-6</v>
      </c>
      <c r="K30" s="67" t="e">
        <f t="shared" si="1"/>
        <v>#DIV/0!</v>
      </c>
      <c r="L30" s="67" t="e">
        <f t="shared" si="2"/>
        <v>#DIV/0!</v>
      </c>
      <c r="M30" s="67" t="e">
        <f t="shared" si="3"/>
        <v>#DIV/0!</v>
      </c>
      <c r="N30" s="67" t="e">
        <f t="shared" si="4"/>
        <v>#DIV/0!</v>
      </c>
      <c r="O30" s="201"/>
      <c r="P30" s="201"/>
      <c r="Q30" s="201"/>
      <c r="R30" s="201"/>
      <c r="S30" s="67" t="e">
        <f t="shared" si="5"/>
        <v>#DIV/0!</v>
      </c>
      <c r="T30" s="67" t="e">
        <f t="shared" si="6"/>
        <v>#DIV/0!</v>
      </c>
      <c r="U30" s="67" t="e">
        <f t="shared" si="7"/>
        <v>#DIV/0!</v>
      </c>
      <c r="V30" s="67" t="e">
        <f t="shared" si="8"/>
        <v>#DIV/0!</v>
      </c>
    </row>
    <row r="31" spans="2:22" ht="28.5" x14ac:dyDescent="0.2">
      <c r="B31" s="56" t="s">
        <v>229</v>
      </c>
      <c r="C31" s="56" t="s">
        <v>18</v>
      </c>
      <c r="D31" s="56">
        <v>11</v>
      </c>
      <c r="E31" s="56" t="str">
        <f t="shared" si="0"/>
        <v>Zineb</v>
      </c>
      <c r="F31" s="70">
        <v>366</v>
      </c>
      <c r="G31" s="71">
        <v>7.50999504234642E-3</v>
      </c>
      <c r="H31" s="71">
        <v>2.1457128881593199E-4</v>
      </c>
      <c r="I31" s="71">
        <v>4.0853983067155E-5</v>
      </c>
      <c r="J31" s="71">
        <v>1.16725667188312E-6</v>
      </c>
      <c r="K31" s="67" t="e">
        <f t="shared" si="1"/>
        <v>#DIV/0!</v>
      </c>
      <c r="L31" s="67" t="e">
        <f t="shared" si="2"/>
        <v>#DIV/0!</v>
      </c>
      <c r="M31" s="67" t="e">
        <f t="shared" si="3"/>
        <v>#DIV/0!</v>
      </c>
      <c r="N31" s="67" t="e">
        <f t="shared" si="4"/>
        <v>#DIV/0!</v>
      </c>
      <c r="O31" s="201"/>
      <c r="P31" s="201"/>
      <c r="Q31" s="201"/>
      <c r="R31" s="201"/>
      <c r="S31" s="67" t="e">
        <f t="shared" si="5"/>
        <v>#DIV/0!</v>
      </c>
      <c r="T31" s="67" t="e">
        <f t="shared" si="6"/>
        <v>#DIV/0!</v>
      </c>
      <c r="U31" s="67" t="e">
        <f t="shared" si="7"/>
        <v>#DIV/0!</v>
      </c>
      <c r="V31" s="67" t="e">
        <f t="shared" si="8"/>
        <v>#DIV/0!</v>
      </c>
    </row>
    <row r="32" spans="2:22" ht="28.5" x14ac:dyDescent="0.2">
      <c r="B32" s="56" t="s">
        <v>230</v>
      </c>
      <c r="C32" s="56" t="s">
        <v>18</v>
      </c>
      <c r="D32" s="56">
        <v>6</v>
      </c>
      <c r="E32" s="56" t="str">
        <f t="shared" si="0"/>
        <v>Zineb</v>
      </c>
      <c r="F32" s="70">
        <v>450</v>
      </c>
      <c r="G32" s="71">
        <v>2.5419111922383299E-3</v>
      </c>
      <c r="H32" s="71">
        <v>7.2626033797860105E-5</v>
      </c>
      <c r="I32" s="71">
        <v>1.39917910988485E-5</v>
      </c>
      <c r="J32" s="71">
        <v>3.9976546150658302E-7</v>
      </c>
      <c r="K32" s="67" t="e">
        <f t="shared" si="1"/>
        <v>#DIV/0!</v>
      </c>
      <c r="L32" s="67" t="e">
        <f t="shared" si="2"/>
        <v>#DIV/0!</v>
      </c>
      <c r="M32" s="67" t="e">
        <f t="shared" si="3"/>
        <v>#DIV/0!</v>
      </c>
      <c r="N32" s="67" t="e">
        <f t="shared" si="4"/>
        <v>#DIV/0!</v>
      </c>
      <c r="O32" s="201"/>
      <c r="P32" s="201"/>
      <c r="Q32" s="201"/>
      <c r="R32" s="201"/>
      <c r="S32" s="67" t="e">
        <f t="shared" si="5"/>
        <v>#DIV/0!</v>
      </c>
      <c r="T32" s="67" t="e">
        <f t="shared" si="6"/>
        <v>#DIV/0!</v>
      </c>
      <c r="U32" s="67" t="e">
        <f t="shared" si="7"/>
        <v>#DIV/0!</v>
      </c>
      <c r="V32" s="67" t="e">
        <f t="shared" si="8"/>
        <v>#DIV/0!</v>
      </c>
    </row>
    <row r="33" spans="2:22" ht="28.5" x14ac:dyDescent="0.2">
      <c r="B33" s="56" t="s">
        <v>231</v>
      </c>
      <c r="C33" s="56" t="s">
        <v>18</v>
      </c>
      <c r="D33" s="56">
        <v>7</v>
      </c>
      <c r="E33" s="56" t="str">
        <f t="shared" si="0"/>
        <v>Zineb</v>
      </c>
      <c r="F33" s="70">
        <v>285</v>
      </c>
      <c r="G33" s="71">
        <v>2.1566513704601698E-3</v>
      </c>
      <c r="H33" s="71">
        <v>6.1618610634468505E-5</v>
      </c>
      <c r="I33" s="71">
        <v>9.0887133809917694E-6</v>
      </c>
      <c r="J33" s="71">
        <v>2.59677526811799E-7</v>
      </c>
      <c r="K33" s="67" t="e">
        <f t="shared" si="1"/>
        <v>#DIV/0!</v>
      </c>
      <c r="L33" s="67" t="e">
        <f t="shared" si="2"/>
        <v>#DIV/0!</v>
      </c>
      <c r="M33" s="67" t="e">
        <f t="shared" si="3"/>
        <v>#DIV/0!</v>
      </c>
      <c r="N33" s="67" t="e">
        <f t="shared" si="4"/>
        <v>#DIV/0!</v>
      </c>
      <c r="O33" s="201"/>
      <c r="P33" s="201"/>
      <c r="Q33" s="201"/>
      <c r="R33" s="201"/>
      <c r="S33" s="67" t="e">
        <f t="shared" si="5"/>
        <v>#DIV/0!</v>
      </c>
      <c r="T33" s="67" t="e">
        <f t="shared" si="6"/>
        <v>#DIV/0!</v>
      </c>
      <c r="U33" s="67" t="e">
        <f t="shared" si="7"/>
        <v>#DIV/0!</v>
      </c>
      <c r="V33" s="67" t="e">
        <f t="shared" si="8"/>
        <v>#DIV/0!</v>
      </c>
    </row>
    <row r="34" spans="2:22" ht="28.5" x14ac:dyDescent="0.2">
      <c r="B34" s="56" t="s">
        <v>232</v>
      </c>
      <c r="C34" s="56" t="s">
        <v>18</v>
      </c>
      <c r="D34" s="56">
        <v>9</v>
      </c>
      <c r="E34" s="56" t="str">
        <f t="shared" si="0"/>
        <v>Zineb</v>
      </c>
      <c r="F34" s="70">
        <v>150</v>
      </c>
      <c r="G34" s="71">
        <v>7.3074312275275598E-3</v>
      </c>
      <c r="H34" s="71">
        <v>2.0878375158645199E-4</v>
      </c>
      <c r="I34" s="71">
        <v>3.7491791688048899E-6</v>
      </c>
      <c r="J34" s="71">
        <v>1.0711940514504E-7</v>
      </c>
      <c r="K34" s="67" t="e">
        <f t="shared" si="1"/>
        <v>#DIV/0!</v>
      </c>
      <c r="L34" s="67" t="e">
        <f t="shared" si="2"/>
        <v>#DIV/0!</v>
      </c>
      <c r="M34" s="67" t="e">
        <f t="shared" si="3"/>
        <v>#DIV/0!</v>
      </c>
      <c r="N34" s="67" t="e">
        <f t="shared" si="4"/>
        <v>#DIV/0!</v>
      </c>
      <c r="O34" s="201"/>
      <c r="P34" s="201"/>
      <c r="Q34" s="201"/>
      <c r="R34" s="201"/>
      <c r="S34" s="67" t="e">
        <f t="shared" si="5"/>
        <v>#DIV/0!</v>
      </c>
      <c r="T34" s="67" t="e">
        <f t="shared" si="6"/>
        <v>#DIV/0!</v>
      </c>
      <c r="U34" s="67" t="e">
        <f t="shared" si="7"/>
        <v>#DIV/0!</v>
      </c>
      <c r="V34" s="67" t="e">
        <f t="shared" si="8"/>
        <v>#DIV/0!</v>
      </c>
    </row>
    <row r="35" spans="2:22" ht="28.5" x14ac:dyDescent="0.2">
      <c r="B35" s="56" t="s">
        <v>233</v>
      </c>
      <c r="C35" s="56" t="s">
        <v>238</v>
      </c>
      <c r="D35" s="56">
        <v>3</v>
      </c>
      <c r="E35" s="56" t="str">
        <f t="shared" si="0"/>
        <v>Zineb</v>
      </c>
      <c r="F35" s="70">
        <v>260</v>
      </c>
      <c r="G35" s="71">
        <v>4.3024896527640499E-3</v>
      </c>
      <c r="H35" s="71">
        <v>1.2292827639612399E-4</v>
      </c>
      <c r="I35" s="71">
        <v>1.2574366482254499E-4</v>
      </c>
      <c r="J35" s="71">
        <v>3.5926761503065201E-6</v>
      </c>
      <c r="K35" s="67" t="e">
        <f t="shared" si="1"/>
        <v>#DIV/0!</v>
      </c>
      <c r="L35" s="67" t="e">
        <f t="shared" si="2"/>
        <v>#DIV/0!</v>
      </c>
      <c r="M35" s="67" t="e">
        <f t="shared" si="3"/>
        <v>#DIV/0!</v>
      </c>
      <c r="N35" s="67" t="e">
        <f t="shared" si="4"/>
        <v>#DIV/0!</v>
      </c>
      <c r="O35" s="201"/>
      <c r="P35" s="201"/>
      <c r="Q35" s="201"/>
      <c r="R35" s="201"/>
      <c r="S35" s="67" t="e">
        <f t="shared" si="5"/>
        <v>#DIV/0!</v>
      </c>
      <c r="T35" s="67" t="e">
        <f t="shared" si="6"/>
        <v>#DIV/0!</v>
      </c>
      <c r="U35" s="67" t="e">
        <f t="shared" si="7"/>
        <v>#DIV/0!</v>
      </c>
      <c r="V35" s="67" t="e">
        <f t="shared" si="8"/>
        <v>#DIV/0!</v>
      </c>
    </row>
    <row r="36" spans="2:22" ht="28.5" x14ac:dyDescent="0.2">
      <c r="B36" s="56" t="s">
        <v>234</v>
      </c>
      <c r="C36" s="56" t="s">
        <v>239</v>
      </c>
      <c r="D36" s="56">
        <v>3</v>
      </c>
      <c r="E36" s="56" t="str">
        <f t="shared" si="0"/>
        <v>Zineb</v>
      </c>
      <c r="F36" s="70">
        <v>435</v>
      </c>
      <c r="G36" s="71">
        <v>8.4164593019522697E-4</v>
      </c>
      <c r="H36" s="71">
        <v>2.4047026618063699E-5</v>
      </c>
      <c r="I36" s="71">
        <v>4.3649928303369804E-6</v>
      </c>
      <c r="J36" s="71">
        <v>1.24714081332293E-7</v>
      </c>
      <c r="K36" s="67" t="e">
        <f t="shared" si="1"/>
        <v>#DIV/0!</v>
      </c>
      <c r="L36" s="67" t="e">
        <f t="shared" si="2"/>
        <v>#DIV/0!</v>
      </c>
      <c r="M36" s="67" t="e">
        <f t="shared" si="3"/>
        <v>#DIV/0!</v>
      </c>
      <c r="N36" s="67" t="e">
        <f t="shared" si="4"/>
        <v>#DIV/0!</v>
      </c>
      <c r="O36" s="201"/>
      <c r="P36" s="201"/>
      <c r="Q36" s="201"/>
      <c r="R36" s="201"/>
      <c r="S36" s="67" t="e">
        <f t="shared" si="5"/>
        <v>#DIV/0!</v>
      </c>
      <c r="T36" s="67" t="e">
        <f t="shared" si="6"/>
        <v>#DIV/0!</v>
      </c>
      <c r="U36" s="67" t="e">
        <f t="shared" si="7"/>
        <v>#DIV/0!</v>
      </c>
      <c r="V36" s="67" t="e">
        <f t="shared" si="8"/>
        <v>#DIV/0!</v>
      </c>
    </row>
    <row r="37" spans="2:22" x14ac:dyDescent="0.2">
      <c r="B37" s="198" t="s">
        <v>120</v>
      </c>
      <c r="C37" s="198"/>
      <c r="D37" s="198"/>
      <c r="E37" s="198"/>
      <c r="F37" s="69"/>
      <c r="G37" s="69"/>
      <c r="H37" s="69"/>
      <c r="I37" s="69"/>
      <c r="J37" s="69"/>
      <c r="K37" s="87" t="e">
        <f>MAX(K20:K36)</f>
        <v>#DIV/0!</v>
      </c>
      <c r="L37" s="87" t="e">
        <f t="shared" ref="L37:V37" si="9">MAX(L20:L36)</f>
        <v>#DIV/0!</v>
      </c>
      <c r="M37" s="87" t="e">
        <f t="shared" si="9"/>
        <v>#DIV/0!</v>
      </c>
      <c r="N37" s="87" t="e">
        <f t="shared" si="9"/>
        <v>#DIV/0!</v>
      </c>
      <c r="O37" s="87"/>
      <c r="P37" s="87"/>
      <c r="Q37" s="87"/>
      <c r="R37" s="87"/>
      <c r="S37" s="87" t="e">
        <f t="shared" si="9"/>
        <v>#DIV/0!</v>
      </c>
      <c r="T37" s="87" t="e">
        <f t="shared" si="9"/>
        <v>#DIV/0!</v>
      </c>
      <c r="U37" s="87" t="e">
        <f t="shared" si="9"/>
        <v>#DIV/0!</v>
      </c>
      <c r="V37" s="87" t="e">
        <f t="shared" si="9"/>
        <v>#DIV/0!</v>
      </c>
    </row>
    <row r="38" spans="2:22" x14ac:dyDescent="0.2">
      <c r="B38" s="198" t="s">
        <v>121</v>
      </c>
      <c r="C38" s="198"/>
      <c r="D38" s="198"/>
      <c r="E38" s="198"/>
      <c r="F38" s="69"/>
      <c r="G38" s="69"/>
      <c r="H38" s="69"/>
      <c r="I38" s="69"/>
      <c r="J38" s="69"/>
      <c r="K38" s="87" t="e">
        <f>MIN(K20:K36)</f>
        <v>#DIV/0!</v>
      </c>
      <c r="L38" s="87" t="e">
        <f t="shared" ref="L38:V38" si="10">MIN(L20:L36)</f>
        <v>#DIV/0!</v>
      </c>
      <c r="M38" s="87" t="e">
        <f t="shared" si="10"/>
        <v>#DIV/0!</v>
      </c>
      <c r="N38" s="87" t="e">
        <f t="shared" si="10"/>
        <v>#DIV/0!</v>
      </c>
      <c r="O38" s="87"/>
      <c r="P38" s="87"/>
      <c r="Q38" s="87"/>
      <c r="R38" s="87"/>
      <c r="S38" s="87" t="e">
        <f t="shared" si="10"/>
        <v>#DIV/0!</v>
      </c>
      <c r="T38" s="87" t="e">
        <f t="shared" si="10"/>
        <v>#DIV/0!</v>
      </c>
      <c r="U38" s="87" t="e">
        <f t="shared" si="10"/>
        <v>#DIV/0!</v>
      </c>
      <c r="V38" s="87" t="e">
        <f t="shared" si="10"/>
        <v>#DIV/0!</v>
      </c>
    </row>
    <row r="39" spans="2:22" x14ac:dyDescent="0.2">
      <c r="B39" s="22"/>
      <c r="C39" s="22"/>
      <c r="D39" s="22"/>
      <c r="E39" s="110" t="s">
        <v>288</v>
      </c>
      <c r="F39" s="22"/>
      <c r="G39" s="22"/>
      <c r="H39" s="22"/>
      <c r="I39" s="22"/>
      <c r="J39" s="22"/>
      <c r="K39" s="94" t="e">
        <f>_xlfn.PERCENTILE.INC(K$20:K$36,0.9)</f>
        <v>#DIV/0!</v>
      </c>
      <c r="L39" s="94" t="e">
        <f t="shared" ref="L39:V39" si="11">_xlfn.PERCENTILE.INC(L$20:L$36,0.9)</f>
        <v>#DIV/0!</v>
      </c>
      <c r="M39" s="94" t="e">
        <f t="shared" si="11"/>
        <v>#DIV/0!</v>
      </c>
      <c r="N39" s="94" t="e">
        <f t="shared" si="11"/>
        <v>#DIV/0!</v>
      </c>
      <c r="O39" s="94"/>
      <c r="P39" s="94"/>
      <c r="Q39" s="94"/>
      <c r="R39" s="94"/>
      <c r="S39" s="94" t="e">
        <f t="shared" si="11"/>
        <v>#DIV/0!</v>
      </c>
      <c r="T39" s="94" t="e">
        <f t="shared" si="11"/>
        <v>#DIV/0!</v>
      </c>
      <c r="U39" s="94" t="e">
        <f t="shared" si="11"/>
        <v>#DIV/0!</v>
      </c>
      <c r="V39" s="94" t="e">
        <f t="shared" si="11"/>
        <v>#DIV/0!</v>
      </c>
    </row>
    <row r="40" spans="2:22" x14ac:dyDescent="0.2">
      <c r="B40" s="22"/>
      <c r="C40" s="22"/>
      <c r="D40" s="22"/>
      <c r="E40" s="110" t="s">
        <v>289</v>
      </c>
      <c r="F40" s="22"/>
      <c r="G40" s="22"/>
      <c r="H40" s="22"/>
      <c r="I40" s="22"/>
      <c r="J40" s="22"/>
      <c r="K40" s="94" t="e">
        <f>_xlfn.PERCENTILE.INC(K$20:K$36,0.8)</f>
        <v>#DIV/0!</v>
      </c>
      <c r="L40" s="94" t="e">
        <f t="shared" ref="L40:V40" si="12">_xlfn.PERCENTILE.INC(L$20:L$36,0.8)</f>
        <v>#DIV/0!</v>
      </c>
      <c r="M40" s="94" t="e">
        <f t="shared" si="12"/>
        <v>#DIV/0!</v>
      </c>
      <c r="N40" s="94" t="e">
        <f t="shared" si="12"/>
        <v>#DIV/0!</v>
      </c>
      <c r="O40" s="94"/>
      <c r="P40" s="94"/>
      <c r="Q40" s="94"/>
      <c r="R40" s="94"/>
      <c r="S40" s="94" t="e">
        <f t="shared" si="12"/>
        <v>#DIV/0!</v>
      </c>
      <c r="T40" s="94" t="e">
        <f t="shared" si="12"/>
        <v>#DIV/0!</v>
      </c>
      <c r="U40" s="94" t="e">
        <f t="shared" si="12"/>
        <v>#DIV/0!</v>
      </c>
      <c r="V40" s="94" t="e">
        <f t="shared" si="12"/>
        <v>#DIV/0!</v>
      </c>
    </row>
    <row r="41" spans="2:22" x14ac:dyDescent="0.2">
      <c r="B41" s="22"/>
      <c r="C41" s="22"/>
      <c r="D41" s="22"/>
      <c r="E41" s="110" t="s">
        <v>290</v>
      </c>
      <c r="F41" s="22"/>
      <c r="G41" s="22"/>
      <c r="H41" s="22"/>
      <c r="I41" s="22"/>
      <c r="J41" s="22"/>
      <c r="K41" s="94" t="e">
        <f>_xlfn.PERCENTILE.INC(K$20:K$36,0.75)</f>
        <v>#DIV/0!</v>
      </c>
      <c r="L41" s="94" t="e">
        <f t="shared" ref="L41:V41" si="13">_xlfn.PERCENTILE.INC(L$20:L$36,0.75)</f>
        <v>#DIV/0!</v>
      </c>
      <c r="M41" s="94" t="e">
        <f t="shared" si="13"/>
        <v>#DIV/0!</v>
      </c>
      <c r="N41" s="94" t="e">
        <f t="shared" si="13"/>
        <v>#DIV/0!</v>
      </c>
      <c r="O41" s="94"/>
      <c r="P41" s="94"/>
      <c r="Q41" s="94"/>
      <c r="R41" s="94"/>
      <c r="S41" s="94" t="e">
        <f t="shared" si="13"/>
        <v>#DIV/0!</v>
      </c>
      <c r="T41" s="94" t="e">
        <f t="shared" si="13"/>
        <v>#DIV/0!</v>
      </c>
      <c r="U41" s="94" t="e">
        <f t="shared" si="13"/>
        <v>#DIV/0!</v>
      </c>
      <c r="V41" s="94" t="e">
        <f t="shared" si="13"/>
        <v>#DIV/0!</v>
      </c>
    </row>
    <row r="42" spans="2:22" x14ac:dyDescent="0.2">
      <c r="B42" s="22"/>
      <c r="C42" s="22"/>
      <c r="D42" s="22"/>
      <c r="E42" s="110" t="s">
        <v>291</v>
      </c>
      <c r="F42" s="22"/>
      <c r="G42" s="22"/>
      <c r="H42" s="22"/>
      <c r="I42" s="22"/>
      <c r="J42" s="22"/>
      <c r="K42" s="94" t="e">
        <f>_xlfn.PERCENTILE.INC(K$20:K$36,0.5)</f>
        <v>#DIV/0!</v>
      </c>
      <c r="L42" s="94" t="e">
        <f t="shared" ref="L42:V42" si="14">_xlfn.PERCENTILE.INC(L$20:L$36,0.5)</f>
        <v>#DIV/0!</v>
      </c>
      <c r="M42" s="94" t="e">
        <f t="shared" si="14"/>
        <v>#DIV/0!</v>
      </c>
      <c r="N42" s="94" t="e">
        <f t="shared" si="14"/>
        <v>#DIV/0!</v>
      </c>
      <c r="O42" s="94"/>
      <c r="P42" s="94"/>
      <c r="Q42" s="94"/>
      <c r="R42" s="94"/>
      <c r="S42" s="94" t="e">
        <f t="shared" si="14"/>
        <v>#DIV/0!</v>
      </c>
      <c r="T42" s="94" t="e">
        <f t="shared" si="14"/>
        <v>#DIV/0!</v>
      </c>
      <c r="U42" s="94" t="e">
        <f t="shared" si="14"/>
        <v>#DIV/0!</v>
      </c>
      <c r="V42" s="94" t="e">
        <f t="shared" si="14"/>
        <v>#DIV/0!</v>
      </c>
    </row>
    <row r="43" spans="2:22" x14ac:dyDescent="0.2">
      <c r="B43" s="22"/>
      <c r="C43" s="22"/>
      <c r="D43" s="22"/>
      <c r="E43" s="110" t="s">
        <v>292</v>
      </c>
      <c r="F43" s="22"/>
      <c r="G43" s="22"/>
      <c r="H43" s="22"/>
      <c r="I43" s="22"/>
      <c r="J43" s="22"/>
      <c r="K43" s="94" t="e">
        <f>_xlfn.PERCENTILE.INC(K$20:K$36,0.25)</f>
        <v>#DIV/0!</v>
      </c>
      <c r="L43" s="94" t="e">
        <f t="shared" ref="L43:V43" si="15">_xlfn.PERCENTILE.INC(L$20:L$36,0.25)</f>
        <v>#DIV/0!</v>
      </c>
      <c r="M43" s="94" t="e">
        <f t="shared" si="15"/>
        <v>#DIV/0!</v>
      </c>
      <c r="N43" s="94" t="e">
        <f t="shared" si="15"/>
        <v>#DIV/0!</v>
      </c>
      <c r="O43" s="94"/>
      <c r="P43" s="94"/>
      <c r="Q43" s="94"/>
      <c r="R43" s="94"/>
      <c r="S43" s="94" t="e">
        <f t="shared" si="15"/>
        <v>#DIV/0!</v>
      </c>
      <c r="T43" s="94" t="e">
        <f t="shared" si="15"/>
        <v>#DIV/0!</v>
      </c>
      <c r="U43" s="94" t="e">
        <f t="shared" si="15"/>
        <v>#DIV/0!</v>
      </c>
      <c r="V43" s="94" t="e">
        <f t="shared" si="15"/>
        <v>#DIV/0!</v>
      </c>
    </row>
    <row r="44" spans="2:22" x14ac:dyDescent="0.2">
      <c r="B44" s="22"/>
      <c r="C44" s="22"/>
      <c r="D44" s="22"/>
      <c r="E44" s="110" t="s">
        <v>293</v>
      </c>
      <c r="F44" s="22"/>
      <c r="G44" s="22"/>
      <c r="H44" s="22"/>
      <c r="I44" s="22"/>
      <c r="J44" s="22"/>
      <c r="K44" s="94" t="e">
        <f>_xlfn.PERCENTILE.INC(K$20:K$36,0.1)</f>
        <v>#DIV/0!</v>
      </c>
      <c r="L44" s="94" t="e">
        <f t="shared" ref="L44:V44" si="16">_xlfn.PERCENTILE.INC(L$20:L$36,0.1)</f>
        <v>#DIV/0!</v>
      </c>
      <c r="M44" s="94" t="e">
        <f t="shared" si="16"/>
        <v>#DIV/0!</v>
      </c>
      <c r="N44" s="94" t="e">
        <f t="shared" si="16"/>
        <v>#DIV/0!</v>
      </c>
      <c r="O44" s="94"/>
      <c r="P44" s="94"/>
      <c r="Q44" s="94"/>
      <c r="R44" s="94"/>
      <c r="S44" s="94" t="e">
        <f t="shared" si="16"/>
        <v>#DIV/0!</v>
      </c>
      <c r="T44" s="94" t="e">
        <f t="shared" si="16"/>
        <v>#DIV/0!</v>
      </c>
      <c r="U44" s="94" t="e">
        <f t="shared" si="16"/>
        <v>#DIV/0!</v>
      </c>
      <c r="V44" s="94" t="e">
        <f t="shared" si="16"/>
        <v>#DIV/0!</v>
      </c>
    </row>
  </sheetData>
  <mergeCells count="12">
    <mergeCell ref="B2:V2"/>
    <mergeCell ref="B4:V4"/>
    <mergeCell ref="B37:E37"/>
    <mergeCell ref="B38:E38"/>
    <mergeCell ref="C19:D19"/>
    <mergeCell ref="B18:V18"/>
    <mergeCell ref="O20:O36"/>
    <mergeCell ref="P20:P36"/>
    <mergeCell ref="Q20:Q36"/>
    <mergeCell ref="R20:R36"/>
    <mergeCell ref="B6:H6"/>
    <mergeCell ref="B12:H12"/>
  </mergeCells>
  <pageMargins left="0.7" right="0.7" top="0.75" bottom="0.75" header="0.3" footer="0.3"/>
  <pageSetup paperSize="9" orientation="portrait" verticalDpi="0"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V20"/>
  <sheetViews>
    <sheetView zoomScaleNormal="100" workbookViewId="0">
      <selection activeCell="I20" sqref="I20"/>
    </sheetView>
  </sheetViews>
  <sheetFormatPr defaultRowHeight="12.75" x14ac:dyDescent="0.2"/>
  <cols>
    <col min="2" max="2" width="15.375" customWidth="1"/>
    <col min="3" max="3" width="25.25" customWidth="1"/>
    <col min="5" max="5" width="11.125" customWidth="1"/>
    <col min="6" max="6" width="10.875" customWidth="1"/>
    <col min="7" max="7" width="12.5" customWidth="1"/>
    <col min="8" max="8" width="12" bestFit="1" customWidth="1"/>
    <col min="9" max="9" width="10.875" customWidth="1"/>
    <col min="10" max="12" width="10.625" bestFit="1" customWidth="1"/>
    <col min="16" max="20" width="10.625" bestFit="1" customWidth="1"/>
  </cols>
  <sheetData>
    <row r="1" spans="2:20" s="127" customFormat="1" x14ac:dyDescent="0.2"/>
    <row r="2" spans="2:20" s="127" customFormat="1" ht="18" x14ac:dyDescent="0.25">
      <c r="B2" s="160" t="s">
        <v>302</v>
      </c>
      <c r="C2" s="160"/>
      <c r="D2" s="160"/>
      <c r="E2" s="160"/>
      <c r="F2" s="160"/>
      <c r="G2" s="160"/>
      <c r="H2" s="160"/>
      <c r="I2" s="160"/>
      <c r="J2" s="160"/>
      <c r="K2" s="160"/>
      <c r="L2" s="160"/>
      <c r="M2" s="160"/>
      <c r="N2" s="160"/>
      <c r="O2" s="160"/>
      <c r="P2" s="160"/>
      <c r="Q2" s="160"/>
      <c r="R2" s="160"/>
      <c r="S2" s="160"/>
      <c r="T2" s="160"/>
    </row>
    <row r="4" spans="2:20" ht="21" thickBot="1" x14ac:dyDescent="0.35">
      <c r="B4" s="196" t="s">
        <v>297</v>
      </c>
      <c r="C4" s="196"/>
      <c r="D4" s="196"/>
      <c r="E4" s="196"/>
      <c r="F4" s="196"/>
      <c r="G4" s="196"/>
      <c r="H4" s="196"/>
      <c r="I4" s="196"/>
      <c r="J4" s="196"/>
      <c r="K4" s="196"/>
      <c r="L4" s="196"/>
      <c r="M4" s="196"/>
      <c r="N4" s="196"/>
      <c r="O4" s="196"/>
      <c r="P4" s="196"/>
      <c r="Q4" s="196"/>
      <c r="R4" s="196"/>
    </row>
    <row r="5" spans="2:20" ht="13.5" thickTop="1" x14ac:dyDescent="0.2">
      <c r="B5" s="1"/>
      <c r="C5" s="1"/>
      <c r="D5" s="1"/>
      <c r="E5" s="1"/>
      <c r="F5" s="1"/>
      <c r="G5" s="1"/>
      <c r="H5" s="1"/>
      <c r="I5" s="1"/>
      <c r="J5" s="1"/>
      <c r="K5" s="1"/>
      <c r="L5" s="1"/>
      <c r="M5" s="1"/>
      <c r="N5" s="1"/>
      <c r="O5" s="1"/>
      <c r="P5" s="1"/>
      <c r="Q5" s="1"/>
      <c r="R5" s="1"/>
    </row>
    <row r="6" spans="2:20" ht="18" thickBot="1" x14ac:dyDescent="0.35">
      <c r="B6" s="200" t="s">
        <v>160</v>
      </c>
      <c r="C6" s="200"/>
      <c r="D6" s="200"/>
      <c r="E6" s="200"/>
      <c r="F6" s="200"/>
      <c r="G6" s="200"/>
      <c r="H6" s="200"/>
      <c r="I6" s="1"/>
      <c r="J6" s="1"/>
      <c r="K6" s="1"/>
      <c r="L6" s="1"/>
      <c r="M6" s="1"/>
      <c r="N6" s="1"/>
      <c r="O6" s="1"/>
      <c r="P6" s="1"/>
      <c r="Q6" s="1"/>
      <c r="R6" s="1"/>
    </row>
    <row r="7" spans="2:20" ht="13.5" thickTop="1" x14ac:dyDescent="0.2">
      <c r="B7" s="1"/>
      <c r="C7" s="1"/>
      <c r="D7" s="1"/>
      <c r="E7" s="1"/>
      <c r="F7" s="1"/>
      <c r="G7" s="1"/>
      <c r="H7" s="1"/>
      <c r="I7" s="1"/>
      <c r="J7" s="1"/>
      <c r="K7" s="1"/>
      <c r="L7" s="1"/>
      <c r="M7" s="1"/>
      <c r="N7" s="1"/>
      <c r="O7" s="1"/>
      <c r="P7" s="1"/>
      <c r="Q7" s="1"/>
      <c r="R7" s="1"/>
    </row>
    <row r="8" spans="2:20" ht="15" x14ac:dyDescent="0.2">
      <c r="B8" s="1" t="s">
        <v>236</v>
      </c>
      <c r="C8" s="1"/>
      <c r="D8" s="1"/>
      <c r="E8" s="1"/>
      <c r="F8" s="1"/>
      <c r="G8" s="66">
        <f>Leaching_MAMPEC_Z</f>
        <v>2.5</v>
      </c>
      <c r="H8" s="33" t="s">
        <v>155</v>
      </c>
      <c r="I8" s="1"/>
      <c r="J8" s="127" t="s">
        <v>303</v>
      </c>
      <c r="K8" s="1"/>
      <c r="L8" s="1"/>
      <c r="M8" s="1"/>
      <c r="N8" s="1"/>
      <c r="O8" s="1"/>
      <c r="P8" s="1"/>
      <c r="Q8" s="1"/>
      <c r="R8" s="1"/>
    </row>
    <row r="9" spans="2:20" ht="15" x14ac:dyDescent="0.2">
      <c r="B9" s="1" t="s">
        <v>163</v>
      </c>
      <c r="C9" s="1"/>
      <c r="D9" s="1"/>
      <c r="E9" s="1"/>
      <c r="F9" s="1"/>
      <c r="G9" s="43" t="e">
        <f>Leaching_Product_Z</f>
        <v>#DIV/0!</v>
      </c>
      <c r="H9" s="33" t="s">
        <v>155</v>
      </c>
      <c r="I9" s="1"/>
      <c r="J9" s="1"/>
      <c r="K9" s="1"/>
      <c r="L9" s="1"/>
      <c r="M9" s="1"/>
      <c r="N9" s="1"/>
      <c r="O9" s="1"/>
      <c r="P9" s="1"/>
      <c r="Q9" s="1"/>
      <c r="R9" s="1"/>
    </row>
    <row r="10" spans="2:20" ht="15" x14ac:dyDescent="0.2">
      <c r="B10" s="1" t="s">
        <v>359</v>
      </c>
      <c r="C10" s="1"/>
      <c r="D10" s="1"/>
      <c r="E10" s="1"/>
      <c r="F10" s="1"/>
      <c r="G10" s="43" t="e">
        <f>G9/G8</f>
        <v>#DIV/0!</v>
      </c>
      <c r="H10" s="1" t="s">
        <v>2</v>
      </c>
      <c r="I10" s="1"/>
      <c r="J10" s="1"/>
      <c r="K10" s="1"/>
      <c r="L10" s="1"/>
      <c r="M10" s="1"/>
      <c r="N10" s="1"/>
      <c r="O10" s="1"/>
      <c r="P10" s="1"/>
      <c r="Q10" s="1"/>
      <c r="R10" s="1"/>
    </row>
    <row r="11" spans="2:20" x14ac:dyDescent="0.2">
      <c r="B11" s="1"/>
      <c r="C11" s="1"/>
      <c r="D11" s="1"/>
      <c r="E11" s="1"/>
      <c r="F11" s="1"/>
      <c r="G11" s="43"/>
      <c r="H11" s="1"/>
      <c r="I11" s="1"/>
      <c r="J11" s="1"/>
      <c r="K11" s="1"/>
      <c r="L11" s="1"/>
      <c r="M11" s="1"/>
      <c r="N11" s="1"/>
      <c r="O11" s="1"/>
      <c r="P11" s="1"/>
      <c r="Q11" s="1"/>
      <c r="R11" s="1"/>
    </row>
    <row r="12" spans="2:20" ht="18" thickBot="1" x14ac:dyDescent="0.35">
      <c r="B12" s="200" t="s">
        <v>235</v>
      </c>
      <c r="C12" s="200"/>
      <c r="D12" s="200"/>
      <c r="E12" s="200"/>
      <c r="F12" s="200"/>
      <c r="G12" s="200"/>
      <c r="H12" s="200"/>
      <c r="I12" s="1"/>
      <c r="J12" s="1"/>
      <c r="K12" s="1"/>
      <c r="L12" s="1"/>
      <c r="M12" s="1"/>
      <c r="N12" s="1"/>
      <c r="O12" s="1"/>
      <c r="P12" s="1"/>
      <c r="Q12" s="1"/>
      <c r="R12" s="1"/>
    </row>
    <row r="13" spans="2:20" ht="13.5" thickTop="1" x14ac:dyDescent="0.2">
      <c r="B13" s="1"/>
      <c r="C13" s="1"/>
      <c r="D13" s="1"/>
      <c r="E13" s="1"/>
      <c r="F13" s="1"/>
      <c r="G13" s="1"/>
      <c r="H13" s="1"/>
      <c r="I13" s="1"/>
      <c r="J13" s="1"/>
      <c r="K13" s="1"/>
      <c r="L13" s="1"/>
      <c r="M13" s="1"/>
      <c r="N13" s="1"/>
      <c r="O13" s="1"/>
      <c r="P13" s="1"/>
      <c r="Q13" s="1"/>
      <c r="R13" s="1"/>
    </row>
    <row r="14" spans="2:20" x14ac:dyDescent="0.2">
      <c r="B14" s="1" t="s">
        <v>254</v>
      </c>
      <c r="C14" s="1"/>
      <c r="D14" s="1"/>
      <c r="E14" s="1"/>
      <c r="F14" s="1"/>
      <c r="G14" s="73">
        <f>Application_MAMPEC_Z</f>
        <v>0.9</v>
      </c>
      <c r="H14" s="1"/>
      <c r="I14" s="1"/>
      <c r="J14" s="127" t="s">
        <v>303</v>
      </c>
      <c r="K14" s="1"/>
      <c r="L14" s="1"/>
      <c r="M14" s="1"/>
      <c r="N14" s="1"/>
      <c r="O14" s="1"/>
      <c r="P14" s="1"/>
      <c r="Q14" s="1"/>
      <c r="R14" s="1"/>
    </row>
    <row r="15" spans="2:20" x14ac:dyDescent="0.2">
      <c r="B15" s="1" t="s">
        <v>237</v>
      </c>
      <c r="C15" s="1"/>
      <c r="D15" s="1"/>
      <c r="E15" s="1"/>
      <c r="F15" s="1"/>
      <c r="G15" s="1">
        <f>Application_Factor_Z</f>
        <v>0</v>
      </c>
      <c r="H15" s="1"/>
      <c r="I15" s="1"/>
      <c r="J15" s="1"/>
      <c r="K15" s="1"/>
      <c r="L15" s="1"/>
      <c r="M15" s="1"/>
      <c r="N15" s="1"/>
      <c r="O15" s="1"/>
      <c r="P15" s="1"/>
      <c r="Q15" s="1"/>
      <c r="R15" s="1"/>
    </row>
    <row r="16" spans="2:20" x14ac:dyDescent="0.2">
      <c r="B16" s="1" t="s">
        <v>161</v>
      </c>
      <c r="C16" s="1"/>
      <c r="D16" s="1"/>
      <c r="E16" s="1"/>
      <c r="F16" s="1"/>
      <c r="G16" s="1">
        <f>Application_Conversion_Factor_Z</f>
        <v>0</v>
      </c>
      <c r="H16" s="63"/>
      <c r="I16" s="1"/>
      <c r="J16" s="1"/>
      <c r="K16" s="1"/>
      <c r="L16" s="1"/>
      <c r="M16" s="1"/>
      <c r="N16" s="1"/>
      <c r="O16" s="1"/>
      <c r="P16" s="1"/>
      <c r="Q16" s="1"/>
      <c r="R16" s="1"/>
    </row>
    <row r="18" spans="2:22" ht="15" x14ac:dyDescent="0.2">
      <c r="B18" s="122" t="s">
        <v>299</v>
      </c>
      <c r="C18" s="122"/>
      <c r="D18" s="122"/>
      <c r="E18" s="122"/>
      <c r="F18" s="122"/>
      <c r="G18" s="122"/>
      <c r="H18" s="122"/>
      <c r="I18" s="122"/>
      <c r="J18" s="122"/>
      <c r="K18" s="122"/>
      <c r="L18" s="122"/>
      <c r="M18" s="122"/>
      <c r="N18" s="122"/>
      <c r="O18" s="122"/>
      <c r="P18" s="122"/>
      <c r="Q18" s="122"/>
      <c r="R18" s="122"/>
      <c r="S18" s="122"/>
      <c r="T18" s="122"/>
      <c r="U18" s="121"/>
      <c r="V18" s="121"/>
    </row>
    <row r="19" spans="2:22" ht="128.25" x14ac:dyDescent="0.2">
      <c r="B19" s="16" t="s">
        <v>10</v>
      </c>
      <c r="C19" s="16" t="s">
        <v>12</v>
      </c>
      <c r="D19" s="16" t="s">
        <v>255</v>
      </c>
      <c r="E19" s="18" t="s">
        <v>256</v>
      </c>
      <c r="F19" s="18" t="s">
        <v>268</v>
      </c>
      <c r="G19" s="18" t="s">
        <v>257</v>
      </c>
      <c r="H19" s="18" t="s">
        <v>258</v>
      </c>
      <c r="I19" s="16" t="s">
        <v>244</v>
      </c>
      <c r="J19" s="16" t="s">
        <v>334</v>
      </c>
      <c r="K19" s="16" t="s">
        <v>335</v>
      </c>
      <c r="L19" s="16" t="s">
        <v>336</v>
      </c>
      <c r="M19" s="16" t="s">
        <v>245</v>
      </c>
      <c r="N19" s="16" t="s">
        <v>246</v>
      </c>
      <c r="O19" s="16" t="s">
        <v>247</v>
      </c>
      <c r="P19" s="16" t="s">
        <v>248</v>
      </c>
      <c r="Q19" s="16" t="s">
        <v>170</v>
      </c>
      <c r="R19" s="16" t="s">
        <v>337</v>
      </c>
      <c r="S19" s="16" t="s">
        <v>338</v>
      </c>
      <c r="T19" s="16" t="s">
        <v>339</v>
      </c>
    </row>
    <row r="20" spans="2:22" ht="14.25" x14ac:dyDescent="0.2">
      <c r="B20" s="112" t="s">
        <v>294</v>
      </c>
      <c r="C20" s="112" t="str">
        <f>Compound_Name_Z</f>
        <v>Zineb</v>
      </c>
      <c r="D20" s="112">
        <v>100</v>
      </c>
      <c r="E20" s="71">
        <v>2.6825917875394199E-2</v>
      </c>
      <c r="F20" s="71">
        <v>7.6645480279694304E-4</v>
      </c>
      <c r="G20" s="71">
        <v>3.6483474412064799E-4</v>
      </c>
      <c r="H20" s="71">
        <v>1.0423849799636E-5</v>
      </c>
      <c r="I20" s="67" t="e">
        <f>((E20/100)*$D$20)*(Leaching_Conversion_Factor_OECD_Z*Application_Conversion_Factor_Z)+Background_SW_OECD_Z</f>
        <v>#DIV/0!</v>
      </c>
      <c r="J20" s="67" t="e">
        <f>((F20/100)*$D$20)*(Leaching_Conversion_Factor_OECD_Z*Application_Conversion_Factor_Z)+Background_Sed_OECD_Z</f>
        <v>#DIV/0!</v>
      </c>
      <c r="K20" s="67" t="e">
        <f>((G20/100)*$D$20)*(Leaching_Conversion_Factor_OECD_Z*Application_Conversion_Factor_Z)+Background_SW_OECD_Z</f>
        <v>#DIV/0!</v>
      </c>
      <c r="L20" s="67" t="e">
        <f>((H20/100)*$D$20)*(Leaching_Conversion_Factor_OECD_Z*Application_Conversion_Factor_Z)+Background_Sed_OECD_Z</f>
        <v>#DIV/0!</v>
      </c>
      <c r="M20" s="112">
        <f>PNEC_Aquatic_Inside_Z</f>
        <v>2.1899999999999999E-2</v>
      </c>
      <c r="N20" s="112">
        <f>PNEC_Sediment_Inside_Z</f>
        <v>4.5500000000000002E-3</v>
      </c>
      <c r="O20" s="112">
        <f>PNEC_Aquatic_Surrounding_Z</f>
        <v>2.1899999999999999E-2</v>
      </c>
      <c r="P20" s="67">
        <f>PNEC_Sediment_Surrounding_Z</f>
        <v>4.5500000000000002E-3</v>
      </c>
      <c r="Q20" s="67" t="e">
        <f>I20/PNEC_Aquatic_Inside_Z</f>
        <v>#DIV/0!</v>
      </c>
      <c r="R20" s="67" t="e">
        <f>J20/PNEC_Sediment_Inside_Z</f>
        <v>#DIV/0!</v>
      </c>
      <c r="S20" s="67" t="e">
        <f>K20/PNEC_Aquatic_Surrounding_Z</f>
        <v>#DIV/0!</v>
      </c>
      <c r="T20" s="67" t="e">
        <f>L20/PNEC_Sediment_Surrounding_Z</f>
        <v>#DIV/0!</v>
      </c>
    </row>
  </sheetData>
  <mergeCells count="4">
    <mergeCell ref="B4:R4"/>
    <mergeCell ref="B6:H6"/>
    <mergeCell ref="B12:H12"/>
    <mergeCell ref="B2:T2"/>
  </mergeCells>
  <pageMargins left="0.7" right="0.7" top="0.75" bottom="0.75" header="0.3" footer="0.3"/>
  <pageSetup paperSize="9" orientation="portrait" verticalDpi="0" r:id="rId1"/>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V74"/>
  <sheetViews>
    <sheetView topLeftCell="G34" workbookViewId="0">
      <selection activeCell="G10" sqref="G10"/>
    </sheetView>
  </sheetViews>
  <sheetFormatPr defaultRowHeight="12.75" x14ac:dyDescent="0.2"/>
  <cols>
    <col min="1" max="1" width="9" style="1"/>
    <col min="2" max="2" width="18" style="1" bestFit="1" customWidth="1"/>
    <col min="3" max="3" width="4" style="1" bestFit="1" customWidth="1"/>
    <col min="4" max="4" width="4.875" style="1" customWidth="1"/>
    <col min="5" max="5" width="28.625" style="1" customWidth="1"/>
    <col min="6" max="6" width="22.5" style="1" customWidth="1"/>
    <col min="7" max="7" width="24.875" style="1" customWidth="1"/>
    <col min="8" max="10" width="22.5" style="1" customWidth="1"/>
    <col min="11" max="11" width="26.875" style="1" bestFit="1" customWidth="1"/>
    <col min="12" max="12" width="19.625" style="1" bestFit="1" customWidth="1"/>
    <col min="13" max="13" width="26.875" style="1" bestFit="1" customWidth="1"/>
    <col min="14" max="14" width="22.25" style="1" bestFit="1" customWidth="1"/>
    <col min="15" max="18" width="9" style="1"/>
    <col min="19" max="19" width="14.5" style="1" bestFit="1" customWidth="1"/>
    <col min="20" max="20" width="18.375" style="1" bestFit="1" customWidth="1"/>
    <col min="21" max="22" width="14.5" style="1" bestFit="1" customWidth="1"/>
    <col min="23" max="16384" width="9" style="1"/>
  </cols>
  <sheetData>
    <row r="2" spans="2:22" ht="18" x14ac:dyDescent="0.25">
      <c r="B2" s="168" t="s">
        <v>302</v>
      </c>
      <c r="C2" s="168"/>
      <c r="D2" s="168"/>
      <c r="E2" s="168"/>
      <c r="F2" s="168"/>
      <c r="G2" s="168"/>
      <c r="H2" s="168"/>
      <c r="I2" s="168"/>
      <c r="J2" s="168"/>
      <c r="K2" s="168"/>
      <c r="L2" s="168"/>
      <c r="M2" s="168"/>
      <c r="N2" s="168"/>
      <c r="O2" s="168"/>
      <c r="P2" s="168"/>
      <c r="Q2" s="168"/>
      <c r="R2" s="168"/>
      <c r="S2" s="168"/>
      <c r="T2" s="168"/>
      <c r="U2" s="168"/>
      <c r="V2" s="168"/>
    </row>
    <row r="4" spans="2:22" ht="21" customHeight="1" thickBot="1" x14ac:dyDescent="0.35">
      <c r="B4" s="159" t="s">
        <v>297</v>
      </c>
      <c r="C4" s="159"/>
      <c r="D4" s="159"/>
      <c r="E4" s="159"/>
      <c r="F4" s="159"/>
      <c r="G4" s="159"/>
      <c r="H4" s="159"/>
      <c r="I4" s="159"/>
      <c r="J4" s="159"/>
      <c r="K4" s="159"/>
      <c r="L4" s="159"/>
      <c r="M4" s="159"/>
      <c r="N4" s="159"/>
      <c r="O4" s="159"/>
      <c r="P4" s="159"/>
      <c r="Q4" s="159"/>
      <c r="R4" s="159"/>
      <c r="S4" s="159"/>
      <c r="T4" s="159"/>
      <c r="U4" s="159"/>
      <c r="V4" s="159"/>
    </row>
    <row r="5" spans="2:22" ht="13.5" thickTop="1" x14ac:dyDescent="0.2"/>
    <row r="6" spans="2:22" ht="18" thickBot="1" x14ac:dyDescent="0.35">
      <c r="B6" s="200" t="s">
        <v>160</v>
      </c>
      <c r="C6" s="200"/>
      <c r="D6" s="200"/>
      <c r="E6" s="200"/>
      <c r="F6" s="200"/>
      <c r="G6" s="200"/>
      <c r="H6" s="200"/>
    </row>
    <row r="7" spans="2:22" ht="13.5" thickTop="1" x14ac:dyDescent="0.2"/>
    <row r="8" spans="2:22" ht="15" x14ac:dyDescent="0.2">
      <c r="B8" s="1" t="s">
        <v>236</v>
      </c>
      <c r="G8" s="66">
        <v>2.5</v>
      </c>
      <c r="H8" s="33" t="s">
        <v>155</v>
      </c>
    </row>
    <row r="9" spans="2:22" ht="15" x14ac:dyDescent="0.2">
      <c r="B9" s="1" t="s">
        <v>163</v>
      </c>
      <c r="G9" s="43" t="e">
        <f>IF(ISBLANK(Average_biocide_release_over_the_lifetime_of_the_paint_Measured_D),Average_biocide_release_over_the_lifetime_of_the_paint_Calculated_D,Average_biocide_release_over_the_lifetime_of_the_paint_Measured_D)</f>
        <v>#DIV/0!</v>
      </c>
      <c r="H9" s="33" t="s">
        <v>155</v>
      </c>
    </row>
    <row r="10" spans="2:22" ht="15" x14ac:dyDescent="0.2">
      <c r="B10" s="1" t="s">
        <v>358</v>
      </c>
      <c r="G10" s="43" t="e">
        <f>(G9/G8)*(27.3/30.7)</f>
        <v>#DIV/0!</v>
      </c>
      <c r="H10" s="1" t="s">
        <v>2</v>
      </c>
    </row>
    <row r="11" spans="2:22" x14ac:dyDescent="0.2">
      <c r="G11" s="43"/>
    </row>
    <row r="12" spans="2:22" ht="18" thickBot="1" x14ac:dyDescent="0.35">
      <c r="B12" s="200" t="s">
        <v>235</v>
      </c>
      <c r="C12" s="200"/>
      <c r="D12" s="200"/>
      <c r="E12" s="200"/>
      <c r="F12" s="200"/>
      <c r="G12" s="200"/>
      <c r="H12" s="200"/>
    </row>
    <row r="13" spans="2:22" ht="13.5" thickTop="1" x14ac:dyDescent="0.2"/>
    <row r="14" spans="2:22" x14ac:dyDescent="0.2">
      <c r="B14" s="1" t="s">
        <v>254</v>
      </c>
      <c r="G14" s="73">
        <v>0.9</v>
      </c>
    </row>
    <row r="15" spans="2:22" x14ac:dyDescent="0.2">
      <c r="B15" s="1" t="s">
        <v>237</v>
      </c>
      <c r="G15" s="1">
        <f>Application_Factor_D</f>
        <v>0</v>
      </c>
    </row>
    <row r="16" spans="2:22" x14ac:dyDescent="0.2">
      <c r="B16" s="1" t="s">
        <v>161</v>
      </c>
      <c r="G16" s="1">
        <f>G15/G14</f>
        <v>0</v>
      </c>
      <c r="H16" s="63"/>
    </row>
    <row r="18" spans="2:22" ht="15" x14ac:dyDescent="0.2">
      <c r="B18" s="186" t="s">
        <v>264</v>
      </c>
      <c r="C18" s="186"/>
      <c r="D18" s="186"/>
      <c r="E18" s="186"/>
      <c r="F18" s="186"/>
      <c r="G18" s="186"/>
      <c r="H18" s="186"/>
      <c r="I18" s="186"/>
      <c r="J18" s="186"/>
      <c r="K18" s="186"/>
      <c r="L18" s="186"/>
      <c r="M18" s="186"/>
      <c r="N18" s="186"/>
      <c r="O18" s="186"/>
      <c r="P18" s="186"/>
      <c r="Q18" s="186"/>
      <c r="R18" s="186"/>
      <c r="S18" s="186"/>
      <c r="T18" s="186"/>
      <c r="U18" s="186"/>
      <c r="V18" s="186"/>
    </row>
    <row r="19" spans="2:22" ht="128.25" x14ac:dyDescent="0.2">
      <c r="B19" s="16" t="s">
        <v>10</v>
      </c>
      <c r="C19" s="199" t="s">
        <v>11</v>
      </c>
      <c r="D19" s="199"/>
      <c r="E19" s="16" t="s">
        <v>12</v>
      </c>
      <c r="F19" s="16" t="s">
        <v>255</v>
      </c>
      <c r="G19" s="18" t="s">
        <v>256</v>
      </c>
      <c r="H19" s="18" t="s">
        <v>268</v>
      </c>
      <c r="I19" s="18" t="s">
        <v>257</v>
      </c>
      <c r="J19" s="18" t="s">
        <v>258</v>
      </c>
      <c r="K19" s="16" t="s">
        <v>244</v>
      </c>
      <c r="L19" s="16" t="s">
        <v>334</v>
      </c>
      <c r="M19" s="16" t="s">
        <v>335</v>
      </c>
      <c r="N19" s="16" t="s">
        <v>336</v>
      </c>
      <c r="O19" s="16" t="s">
        <v>245</v>
      </c>
      <c r="P19" s="16" t="s">
        <v>246</v>
      </c>
      <c r="Q19" s="16" t="s">
        <v>247</v>
      </c>
      <c r="R19" s="16" t="s">
        <v>248</v>
      </c>
      <c r="S19" s="16" t="s">
        <v>170</v>
      </c>
      <c r="T19" s="16" t="s">
        <v>337</v>
      </c>
      <c r="U19" s="16" t="s">
        <v>338</v>
      </c>
      <c r="V19" s="16" t="s">
        <v>339</v>
      </c>
    </row>
    <row r="20" spans="2:22" ht="14.25" x14ac:dyDescent="0.2">
      <c r="B20" s="137" t="s">
        <v>65</v>
      </c>
      <c r="C20" s="137" t="s">
        <v>13</v>
      </c>
      <c r="D20" s="137">
        <v>1</v>
      </c>
      <c r="E20" s="137" t="str">
        <f t="shared" ref="E20:E66" si="0">Compound_Name_D</f>
        <v>DIDT</v>
      </c>
      <c r="F20" s="70">
        <v>1000</v>
      </c>
      <c r="G20" s="71">
        <v>3.8044226346537501E-2</v>
      </c>
      <c r="H20" s="72">
        <v>4.3273369556118302E-5</v>
      </c>
      <c r="I20" s="71">
        <v>8.2988378471374804E-5</v>
      </c>
      <c r="J20" s="71">
        <v>9.4395052896094799E-8</v>
      </c>
      <c r="K20" s="67" t="e">
        <f t="shared" ref="K20:K66" si="1">((($F20/100)*G20)*Leaching_Conversion_Factor_D*Application_Conversion_Factor_D)+Background_SW_Atlantic_D</f>
        <v>#DIV/0!</v>
      </c>
      <c r="L20" s="67" t="e">
        <f t="shared" ref="L20:L66" si="2">((($F20/100)*H20)*Leaching_Conversion_Factor_D*Application_Conversion_Factor_D)+Background_Sed_Atlantic_D</f>
        <v>#DIV/0!</v>
      </c>
      <c r="M20" s="67" t="e">
        <f t="shared" ref="M20:M66" si="3">((($F20/100)*I20)*Leaching_Conversion_Factor_D*Application_Conversion_Factor_D)+Background_SW_Atlantic_D</f>
        <v>#DIV/0!</v>
      </c>
      <c r="N20" s="67" t="e">
        <f t="shared" ref="N20:N66" si="4">((($F20/100)*J20)*Leaching_Conversion_Factor_D*Application_Conversion_Factor_D)+Background_Sed_Atlantic_D</f>
        <v>#DIV/0!</v>
      </c>
      <c r="O20" s="201">
        <f>PNEC_Aquatic_Inside_D</f>
        <v>1.7999999999999999E-2</v>
      </c>
      <c r="P20" s="201">
        <f>PNEC_Sediment_Inside_D</f>
        <v>1.37E-4</v>
      </c>
      <c r="Q20" s="201">
        <f>PNEC_Aquatic_Surrounding_D</f>
        <v>1.7999999999999999E-2</v>
      </c>
      <c r="R20" s="201">
        <f>PNEC_Sediment_Surrounding_D</f>
        <v>1.37E-4</v>
      </c>
      <c r="S20" s="93" t="e">
        <f t="shared" ref="S20:S66" si="5">K20/PNEC_Aquatic_Inside_D</f>
        <v>#DIV/0!</v>
      </c>
      <c r="T20" s="93" t="e">
        <f t="shared" ref="T20:T66" si="6">L20/PNEC_Sediment_Inside_D</f>
        <v>#DIV/0!</v>
      </c>
      <c r="U20" s="93" t="e">
        <f t="shared" ref="U20:U66" si="7">M20/PNEC_Aquatic_Surrounding_D</f>
        <v>#DIV/0!</v>
      </c>
      <c r="V20" s="93" t="e">
        <f t="shared" ref="V20:V66" si="8">N20/PNEC_Sediment_Surrounding_D</f>
        <v>#DIV/0!</v>
      </c>
    </row>
    <row r="21" spans="2:22" ht="14.25" x14ac:dyDescent="0.2">
      <c r="B21" s="137" t="s">
        <v>66</v>
      </c>
      <c r="C21" s="137" t="s">
        <v>13</v>
      </c>
      <c r="D21" s="137">
        <v>2</v>
      </c>
      <c r="E21" s="137" t="str">
        <f t="shared" si="0"/>
        <v>DIDT</v>
      </c>
      <c r="F21" s="70">
        <v>500</v>
      </c>
      <c r="G21" s="71">
        <v>4.0989527688361699E-2</v>
      </c>
      <c r="H21" s="71">
        <v>4.6623499601992098E-5</v>
      </c>
      <c r="I21" s="71">
        <v>1.1630476192032799E-4</v>
      </c>
      <c r="J21" s="71">
        <v>1.3229074208253499E-7</v>
      </c>
      <c r="K21" s="67" t="e">
        <f t="shared" si="1"/>
        <v>#DIV/0!</v>
      </c>
      <c r="L21" s="67" t="e">
        <f t="shared" si="2"/>
        <v>#DIV/0!</v>
      </c>
      <c r="M21" s="67" t="e">
        <f t="shared" si="3"/>
        <v>#DIV/0!</v>
      </c>
      <c r="N21" s="67" t="e">
        <f t="shared" si="4"/>
        <v>#DIV/0!</v>
      </c>
      <c r="O21" s="201"/>
      <c r="P21" s="201"/>
      <c r="Q21" s="201"/>
      <c r="R21" s="201"/>
      <c r="S21" s="93" t="e">
        <f t="shared" si="5"/>
        <v>#DIV/0!</v>
      </c>
      <c r="T21" s="93" t="e">
        <f t="shared" si="6"/>
        <v>#DIV/0!</v>
      </c>
      <c r="U21" s="93" t="e">
        <f t="shared" si="7"/>
        <v>#DIV/0!</v>
      </c>
      <c r="V21" s="93" t="e">
        <f t="shared" si="8"/>
        <v>#DIV/0!</v>
      </c>
    </row>
    <row r="22" spans="2:22" ht="14.25" x14ac:dyDescent="0.2">
      <c r="B22" s="137" t="s">
        <v>67</v>
      </c>
      <c r="C22" s="137" t="s">
        <v>13</v>
      </c>
      <c r="D22" s="137">
        <v>3</v>
      </c>
      <c r="E22" s="137" t="str">
        <f t="shared" si="0"/>
        <v>DIDT</v>
      </c>
      <c r="F22" s="70">
        <v>180</v>
      </c>
      <c r="G22" s="71">
        <v>2.86870969040319E-2</v>
      </c>
      <c r="H22" s="71">
        <v>3.2630111345497402E-5</v>
      </c>
      <c r="I22" s="71">
        <v>1.07150560631694E-4</v>
      </c>
      <c r="J22" s="71">
        <v>1.2187830395326299E-7</v>
      </c>
      <c r="K22" s="67" t="e">
        <f t="shared" si="1"/>
        <v>#DIV/0!</v>
      </c>
      <c r="L22" s="67" t="e">
        <f t="shared" si="2"/>
        <v>#DIV/0!</v>
      </c>
      <c r="M22" s="67" t="e">
        <f t="shared" si="3"/>
        <v>#DIV/0!</v>
      </c>
      <c r="N22" s="67" t="e">
        <f t="shared" si="4"/>
        <v>#DIV/0!</v>
      </c>
      <c r="O22" s="201"/>
      <c r="P22" s="201"/>
      <c r="Q22" s="201"/>
      <c r="R22" s="201"/>
      <c r="S22" s="93" t="e">
        <f t="shared" si="5"/>
        <v>#DIV/0!</v>
      </c>
      <c r="T22" s="93" t="e">
        <f t="shared" si="6"/>
        <v>#DIV/0!</v>
      </c>
      <c r="U22" s="93" t="e">
        <f t="shared" si="7"/>
        <v>#DIV/0!</v>
      </c>
      <c r="V22" s="93" t="e">
        <f t="shared" si="8"/>
        <v>#DIV/0!</v>
      </c>
    </row>
    <row r="23" spans="2:22" ht="14.25" x14ac:dyDescent="0.2">
      <c r="B23" s="137" t="s">
        <v>68</v>
      </c>
      <c r="C23" s="137" t="s">
        <v>14</v>
      </c>
      <c r="D23" s="137">
        <v>1</v>
      </c>
      <c r="E23" s="137" t="str">
        <f t="shared" si="0"/>
        <v>DIDT</v>
      </c>
      <c r="F23" s="70">
        <v>650</v>
      </c>
      <c r="G23" s="71">
        <v>5.6881086295470597E-2</v>
      </c>
      <c r="H23" s="71">
        <v>6.4699337917772904E-5</v>
      </c>
      <c r="I23" s="71">
        <v>1.59677927964631E-4</v>
      </c>
      <c r="J23" s="71">
        <v>1.8162550777979801E-7</v>
      </c>
      <c r="K23" s="67" t="e">
        <f t="shared" si="1"/>
        <v>#DIV/0!</v>
      </c>
      <c r="L23" s="67" t="e">
        <f t="shared" si="2"/>
        <v>#DIV/0!</v>
      </c>
      <c r="M23" s="67" t="e">
        <f t="shared" si="3"/>
        <v>#DIV/0!</v>
      </c>
      <c r="N23" s="67" t="e">
        <f t="shared" si="4"/>
        <v>#DIV/0!</v>
      </c>
      <c r="O23" s="201"/>
      <c r="P23" s="201"/>
      <c r="Q23" s="201"/>
      <c r="R23" s="201"/>
      <c r="S23" s="93" t="e">
        <f t="shared" si="5"/>
        <v>#DIV/0!</v>
      </c>
      <c r="T23" s="93" t="e">
        <f t="shared" si="6"/>
        <v>#DIV/0!</v>
      </c>
      <c r="U23" s="93" t="e">
        <f t="shared" si="7"/>
        <v>#DIV/0!</v>
      </c>
      <c r="V23" s="93" t="e">
        <f t="shared" si="8"/>
        <v>#DIV/0!</v>
      </c>
    </row>
    <row r="24" spans="2:22" ht="14.25" x14ac:dyDescent="0.2">
      <c r="B24" s="137" t="s">
        <v>69</v>
      </c>
      <c r="C24" s="137" t="s">
        <v>14</v>
      </c>
      <c r="D24" s="137">
        <v>10</v>
      </c>
      <c r="E24" s="137" t="str">
        <f t="shared" si="0"/>
        <v>DIDT</v>
      </c>
      <c r="F24" s="70">
        <v>240</v>
      </c>
      <c r="G24" s="71">
        <v>7.77608640841208E-3</v>
      </c>
      <c r="H24" s="71">
        <v>8.8449021325231999E-6</v>
      </c>
      <c r="I24" s="71">
        <v>1.3093360731506999E-4</v>
      </c>
      <c r="J24" s="71">
        <v>1.48930307527195E-7</v>
      </c>
      <c r="K24" s="67" t="e">
        <f t="shared" si="1"/>
        <v>#DIV/0!</v>
      </c>
      <c r="L24" s="67" t="e">
        <f t="shared" si="2"/>
        <v>#DIV/0!</v>
      </c>
      <c r="M24" s="67" t="e">
        <f t="shared" si="3"/>
        <v>#DIV/0!</v>
      </c>
      <c r="N24" s="67" t="e">
        <f t="shared" si="4"/>
        <v>#DIV/0!</v>
      </c>
      <c r="O24" s="201"/>
      <c r="P24" s="201"/>
      <c r="Q24" s="201"/>
      <c r="R24" s="201"/>
      <c r="S24" s="93" t="e">
        <f t="shared" si="5"/>
        <v>#DIV/0!</v>
      </c>
      <c r="T24" s="93" t="e">
        <f t="shared" si="6"/>
        <v>#DIV/0!</v>
      </c>
      <c r="U24" s="93" t="e">
        <f t="shared" si="7"/>
        <v>#DIV/0!</v>
      </c>
      <c r="V24" s="93" t="e">
        <f t="shared" si="8"/>
        <v>#DIV/0!</v>
      </c>
    </row>
    <row r="25" spans="2:22" ht="14.25" x14ac:dyDescent="0.2">
      <c r="B25" s="137" t="s">
        <v>70</v>
      </c>
      <c r="C25" s="137" t="s">
        <v>14</v>
      </c>
      <c r="D25" s="137">
        <v>3</v>
      </c>
      <c r="E25" s="137" t="str">
        <f t="shared" si="0"/>
        <v>DIDT</v>
      </c>
      <c r="F25" s="70">
        <v>620</v>
      </c>
      <c r="G25" s="71">
        <v>8.0877724951133101E-2</v>
      </c>
      <c r="H25" s="71">
        <v>9.1994292088202204E-5</v>
      </c>
      <c r="I25" s="71">
        <v>2.6910877354849999E-4</v>
      </c>
      <c r="J25" s="71">
        <v>3.0609752059516799E-7</v>
      </c>
      <c r="K25" s="67" t="e">
        <f t="shared" si="1"/>
        <v>#DIV/0!</v>
      </c>
      <c r="L25" s="67" t="e">
        <f t="shared" si="2"/>
        <v>#DIV/0!</v>
      </c>
      <c r="M25" s="67" t="e">
        <f t="shared" si="3"/>
        <v>#DIV/0!</v>
      </c>
      <c r="N25" s="67" t="e">
        <f t="shared" si="4"/>
        <v>#DIV/0!</v>
      </c>
      <c r="O25" s="201"/>
      <c r="P25" s="201"/>
      <c r="Q25" s="201"/>
      <c r="R25" s="201"/>
      <c r="S25" s="93" t="e">
        <f t="shared" si="5"/>
        <v>#DIV/0!</v>
      </c>
      <c r="T25" s="93" t="e">
        <f t="shared" si="6"/>
        <v>#DIV/0!</v>
      </c>
      <c r="U25" s="93" t="e">
        <f t="shared" si="7"/>
        <v>#DIV/0!</v>
      </c>
      <c r="V25" s="93" t="e">
        <f t="shared" si="8"/>
        <v>#DIV/0!</v>
      </c>
    </row>
    <row r="26" spans="2:22" ht="14.25" x14ac:dyDescent="0.2">
      <c r="B26" s="137" t="s">
        <v>71</v>
      </c>
      <c r="C26" s="137" t="s">
        <v>14</v>
      </c>
      <c r="D26" s="137">
        <v>4</v>
      </c>
      <c r="E26" s="137" t="str">
        <f t="shared" si="0"/>
        <v>DIDT</v>
      </c>
      <c r="F26" s="70">
        <v>1000</v>
      </c>
      <c r="G26" s="71">
        <v>2.51702421996742E-2</v>
      </c>
      <c r="H26" s="72">
        <v>2.8629868288589899E-5</v>
      </c>
      <c r="I26" s="71">
        <v>1.8153317227386599E-4</v>
      </c>
      <c r="J26" s="71">
        <v>2.06484735971406E-7</v>
      </c>
      <c r="K26" s="67" t="e">
        <f t="shared" si="1"/>
        <v>#DIV/0!</v>
      </c>
      <c r="L26" s="67" t="e">
        <f t="shared" si="2"/>
        <v>#DIV/0!</v>
      </c>
      <c r="M26" s="67" t="e">
        <f t="shared" si="3"/>
        <v>#DIV/0!</v>
      </c>
      <c r="N26" s="67" t="e">
        <f t="shared" si="4"/>
        <v>#DIV/0!</v>
      </c>
      <c r="O26" s="201"/>
      <c r="P26" s="201"/>
      <c r="Q26" s="201"/>
      <c r="R26" s="201"/>
      <c r="S26" s="93" t="e">
        <f t="shared" si="5"/>
        <v>#DIV/0!</v>
      </c>
      <c r="T26" s="93" t="e">
        <f t="shared" si="6"/>
        <v>#DIV/0!</v>
      </c>
      <c r="U26" s="93" t="e">
        <f t="shared" si="7"/>
        <v>#DIV/0!</v>
      </c>
      <c r="V26" s="93" t="e">
        <f t="shared" si="8"/>
        <v>#DIV/0!</v>
      </c>
    </row>
    <row r="27" spans="2:22" ht="14.25" x14ac:dyDescent="0.2">
      <c r="B27" s="137" t="s">
        <v>72</v>
      </c>
      <c r="C27" s="137" t="s">
        <v>14</v>
      </c>
      <c r="D27" s="137">
        <v>5</v>
      </c>
      <c r="E27" s="137" t="str">
        <f t="shared" si="0"/>
        <v>DIDT</v>
      </c>
      <c r="F27" s="70">
        <v>462</v>
      </c>
      <c r="G27" s="71">
        <v>0.10814807239919901</v>
      </c>
      <c r="H27" s="71">
        <v>1.2301292270422E-4</v>
      </c>
      <c r="I27" s="71">
        <v>4.03250438415072E-4</v>
      </c>
      <c r="J27" s="71">
        <v>4.5867683231356601E-7</v>
      </c>
      <c r="K27" s="67" t="e">
        <f t="shared" si="1"/>
        <v>#DIV/0!</v>
      </c>
      <c r="L27" s="67" t="e">
        <f t="shared" si="2"/>
        <v>#DIV/0!</v>
      </c>
      <c r="M27" s="67" t="e">
        <f t="shared" si="3"/>
        <v>#DIV/0!</v>
      </c>
      <c r="N27" s="67" t="e">
        <f t="shared" si="4"/>
        <v>#DIV/0!</v>
      </c>
      <c r="O27" s="201"/>
      <c r="P27" s="201"/>
      <c r="Q27" s="201"/>
      <c r="R27" s="201"/>
      <c r="S27" s="93" t="e">
        <f t="shared" si="5"/>
        <v>#DIV/0!</v>
      </c>
      <c r="T27" s="93" t="e">
        <f t="shared" si="6"/>
        <v>#DIV/0!</v>
      </c>
      <c r="U27" s="93" t="e">
        <f t="shared" si="7"/>
        <v>#DIV/0!</v>
      </c>
      <c r="V27" s="93" t="e">
        <f t="shared" si="8"/>
        <v>#DIV/0!</v>
      </c>
    </row>
    <row r="28" spans="2:22" ht="14.25" x14ac:dyDescent="0.2">
      <c r="B28" s="137" t="s">
        <v>73</v>
      </c>
      <c r="C28" s="137" t="s">
        <v>14</v>
      </c>
      <c r="D28" s="137">
        <v>7</v>
      </c>
      <c r="E28" s="137" t="str">
        <f t="shared" si="0"/>
        <v>DIDT</v>
      </c>
      <c r="F28" s="70">
        <v>250</v>
      </c>
      <c r="G28" s="71">
        <v>9.0536557706072898E-2</v>
      </c>
      <c r="H28" s="71">
        <v>1.02980722676875E-4</v>
      </c>
      <c r="I28" s="71">
        <v>2.3715809980479199E-4</v>
      </c>
      <c r="J28" s="71">
        <v>2.6975525797518501E-7</v>
      </c>
      <c r="K28" s="67" t="e">
        <f t="shared" si="1"/>
        <v>#DIV/0!</v>
      </c>
      <c r="L28" s="67" t="e">
        <f t="shared" si="2"/>
        <v>#DIV/0!</v>
      </c>
      <c r="M28" s="67" t="e">
        <f t="shared" si="3"/>
        <v>#DIV/0!</v>
      </c>
      <c r="N28" s="67" t="e">
        <f t="shared" si="4"/>
        <v>#DIV/0!</v>
      </c>
      <c r="O28" s="201"/>
      <c r="P28" s="201"/>
      <c r="Q28" s="201"/>
      <c r="R28" s="201"/>
      <c r="S28" s="93" t="e">
        <f t="shared" si="5"/>
        <v>#DIV/0!</v>
      </c>
      <c r="T28" s="93" t="e">
        <f t="shared" si="6"/>
        <v>#DIV/0!</v>
      </c>
      <c r="U28" s="93" t="e">
        <f t="shared" si="7"/>
        <v>#DIV/0!</v>
      </c>
      <c r="V28" s="93" t="e">
        <f t="shared" si="8"/>
        <v>#DIV/0!</v>
      </c>
    </row>
    <row r="29" spans="2:22" ht="14.25" x14ac:dyDescent="0.2">
      <c r="B29" s="137" t="s">
        <v>21</v>
      </c>
      <c r="C29" s="137" t="s">
        <v>14</v>
      </c>
      <c r="D29" s="137">
        <v>8</v>
      </c>
      <c r="E29" s="137" t="str">
        <f t="shared" si="0"/>
        <v>DIDT</v>
      </c>
      <c r="F29" s="70">
        <v>150</v>
      </c>
      <c r="G29" s="71">
        <v>4.8610288500785803E-2</v>
      </c>
      <c r="H29" s="71">
        <v>5.5291726685027199E-5</v>
      </c>
      <c r="I29" s="71">
        <v>1.5887424292404E-4</v>
      </c>
      <c r="J29" s="71">
        <v>1.8071135799729599E-7</v>
      </c>
      <c r="K29" s="67" t="e">
        <f t="shared" si="1"/>
        <v>#DIV/0!</v>
      </c>
      <c r="L29" s="67" t="e">
        <f t="shared" si="2"/>
        <v>#DIV/0!</v>
      </c>
      <c r="M29" s="67" t="e">
        <f t="shared" si="3"/>
        <v>#DIV/0!</v>
      </c>
      <c r="N29" s="67" t="e">
        <f t="shared" si="4"/>
        <v>#DIV/0!</v>
      </c>
      <c r="O29" s="201"/>
      <c r="P29" s="201"/>
      <c r="Q29" s="201"/>
      <c r="R29" s="201"/>
      <c r="S29" s="93" t="e">
        <f t="shared" si="5"/>
        <v>#DIV/0!</v>
      </c>
      <c r="T29" s="93" t="e">
        <f t="shared" si="6"/>
        <v>#DIV/0!</v>
      </c>
      <c r="U29" s="93" t="e">
        <f t="shared" si="7"/>
        <v>#DIV/0!</v>
      </c>
      <c r="V29" s="93" t="e">
        <f t="shared" si="8"/>
        <v>#DIV/0!</v>
      </c>
    </row>
    <row r="30" spans="2:22" ht="14.25" x14ac:dyDescent="0.2">
      <c r="B30" s="137" t="s">
        <v>22</v>
      </c>
      <c r="C30" s="137" t="s">
        <v>14</v>
      </c>
      <c r="D30" s="137">
        <v>9</v>
      </c>
      <c r="E30" s="137" t="str">
        <f t="shared" si="0"/>
        <v>DIDT</v>
      </c>
      <c r="F30" s="70">
        <v>163</v>
      </c>
      <c r="G30" s="71">
        <v>0.45945312052965198</v>
      </c>
      <c r="H30" s="71">
        <v>5.2260451782785804E-4</v>
      </c>
      <c r="I30" s="71">
        <v>6.9421055304618796E-4</v>
      </c>
      <c r="J30" s="71">
        <v>7.89629139021376E-7</v>
      </c>
      <c r="K30" s="67" t="e">
        <f t="shared" si="1"/>
        <v>#DIV/0!</v>
      </c>
      <c r="L30" s="67" t="e">
        <f t="shared" si="2"/>
        <v>#DIV/0!</v>
      </c>
      <c r="M30" s="67" t="e">
        <f t="shared" si="3"/>
        <v>#DIV/0!</v>
      </c>
      <c r="N30" s="67" t="e">
        <f t="shared" si="4"/>
        <v>#DIV/0!</v>
      </c>
      <c r="O30" s="201"/>
      <c r="P30" s="201"/>
      <c r="Q30" s="201"/>
      <c r="R30" s="201"/>
      <c r="S30" s="93" t="e">
        <f t="shared" si="5"/>
        <v>#DIV/0!</v>
      </c>
      <c r="T30" s="93" t="e">
        <f t="shared" si="6"/>
        <v>#DIV/0!</v>
      </c>
      <c r="U30" s="93" t="e">
        <f t="shared" si="7"/>
        <v>#DIV/0!</v>
      </c>
      <c r="V30" s="93" t="e">
        <f t="shared" si="8"/>
        <v>#DIV/0!</v>
      </c>
    </row>
    <row r="31" spans="2:22" ht="14.25" x14ac:dyDescent="0.2">
      <c r="B31" s="137" t="s">
        <v>23</v>
      </c>
      <c r="C31" s="137" t="s">
        <v>15</v>
      </c>
      <c r="D31" s="137">
        <v>1</v>
      </c>
      <c r="E31" s="137" t="str">
        <f t="shared" si="0"/>
        <v>DIDT</v>
      </c>
      <c r="F31" s="70">
        <v>250</v>
      </c>
      <c r="G31" s="71">
        <v>3.9008810594677902E-2</v>
      </c>
      <c r="H31" s="71">
        <v>4.4370534642439502E-5</v>
      </c>
      <c r="I31" s="71">
        <v>1.5231446378021499E-4</v>
      </c>
      <c r="J31" s="72">
        <v>1.7324994358431501E-7</v>
      </c>
      <c r="K31" s="67" t="e">
        <f t="shared" si="1"/>
        <v>#DIV/0!</v>
      </c>
      <c r="L31" s="67" t="e">
        <f t="shared" si="2"/>
        <v>#DIV/0!</v>
      </c>
      <c r="M31" s="67" t="e">
        <f t="shared" si="3"/>
        <v>#DIV/0!</v>
      </c>
      <c r="N31" s="67" t="e">
        <f t="shared" si="4"/>
        <v>#DIV/0!</v>
      </c>
      <c r="O31" s="201"/>
      <c r="P31" s="201"/>
      <c r="Q31" s="201"/>
      <c r="R31" s="201"/>
      <c r="S31" s="93" t="e">
        <f t="shared" si="5"/>
        <v>#DIV/0!</v>
      </c>
      <c r="T31" s="93" t="e">
        <f t="shared" si="6"/>
        <v>#DIV/0!</v>
      </c>
      <c r="U31" s="93" t="e">
        <f t="shared" si="7"/>
        <v>#DIV/0!</v>
      </c>
      <c r="V31" s="93" t="e">
        <f t="shared" si="8"/>
        <v>#DIV/0!</v>
      </c>
    </row>
    <row r="32" spans="2:22" ht="14.25" x14ac:dyDescent="0.2">
      <c r="B32" s="137" t="s">
        <v>24</v>
      </c>
      <c r="C32" s="137" t="s">
        <v>15</v>
      </c>
      <c r="D32" s="137">
        <v>2</v>
      </c>
      <c r="E32" s="137" t="str">
        <f t="shared" si="0"/>
        <v>DIDT</v>
      </c>
      <c r="F32" s="70">
        <v>250</v>
      </c>
      <c r="G32" s="71">
        <v>0.11303650766611099</v>
      </c>
      <c r="H32" s="71">
        <v>1.2857326923040101E-4</v>
      </c>
      <c r="I32" s="71">
        <v>4.7709351746734002E-4</v>
      </c>
      <c r="J32" s="71">
        <v>5.4266956976044696E-7</v>
      </c>
      <c r="K32" s="67" t="e">
        <f t="shared" si="1"/>
        <v>#DIV/0!</v>
      </c>
      <c r="L32" s="67" t="e">
        <f t="shared" si="2"/>
        <v>#DIV/0!</v>
      </c>
      <c r="M32" s="67" t="e">
        <f t="shared" si="3"/>
        <v>#DIV/0!</v>
      </c>
      <c r="N32" s="67" t="e">
        <f t="shared" si="4"/>
        <v>#DIV/0!</v>
      </c>
      <c r="O32" s="201"/>
      <c r="P32" s="201"/>
      <c r="Q32" s="201"/>
      <c r="R32" s="201"/>
      <c r="S32" s="93" t="e">
        <f t="shared" si="5"/>
        <v>#DIV/0!</v>
      </c>
      <c r="T32" s="93" t="e">
        <f t="shared" si="6"/>
        <v>#DIV/0!</v>
      </c>
      <c r="U32" s="93" t="e">
        <f t="shared" si="7"/>
        <v>#DIV/0!</v>
      </c>
      <c r="V32" s="93" t="e">
        <f t="shared" si="8"/>
        <v>#DIV/0!</v>
      </c>
    </row>
    <row r="33" spans="2:22" ht="14.25" x14ac:dyDescent="0.2">
      <c r="B33" s="137" t="s">
        <v>25</v>
      </c>
      <c r="C33" s="137" t="s">
        <v>16</v>
      </c>
      <c r="D33" s="137">
        <v>3</v>
      </c>
      <c r="E33" s="137" t="str">
        <f t="shared" si="0"/>
        <v>DIDT</v>
      </c>
      <c r="F33" s="70">
        <v>120</v>
      </c>
      <c r="G33" s="71">
        <v>2.2369494731538E-2</v>
      </c>
      <c r="H33" s="71">
        <v>2.5444160764891399E-5</v>
      </c>
      <c r="I33" s="71">
        <v>6.34755507407764E-4</v>
      </c>
      <c r="J33" s="71">
        <v>7.2200205292148498E-7</v>
      </c>
      <c r="K33" s="67" t="e">
        <f t="shared" si="1"/>
        <v>#DIV/0!</v>
      </c>
      <c r="L33" s="67" t="e">
        <f t="shared" si="2"/>
        <v>#DIV/0!</v>
      </c>
      <c r="M33" s="67" t="e">
        <f t="shared" si="3"/>
        <v>#DIV/0!</v>
      </c>
      <c r="N33" s="67" t="e">
        <f t="shared" si="4"/>
        <v>#DIV/0!</v>
      </c>
      <c r="O33" s="201"/>
      <c r="P33" s="201"/>
      <c r="Q33" s="201"/>
      <c r="R33" s="201"/>
      <c r="S33" s="93" t="e">
        <f t="shared" si="5"/>
        <v>#DIV/0!</v>
      </c>
      <c r="T33" s="93" t="e">
        <f t="shared" si="6"/>
        <v>#DIV/0!</v>
      </c>
      <c r="U33" s="93" t="e">
        <f t="shared" si="7"/>
        <v>#DIV/0!</v>
      </c>
      <c r="V33" s="93" t="e">
        <f t="shared" si="8"/>
        <v>#DIV/0!</v>
      </c>
    </row>
    <row r="34" spans="2:22" ht="14.25" x14ac:dyDescent="0.2">
      <c r="B34" s="137" t="s">
        <v>26</v>
      </c>
      <c r="C34" s="137" t="s">
        <v>16</v>
      </c>
      <c r="D34" s="137">
        <v>1</v>
      </c>
      <c r="E34" s="137" t="str">
        <f t="shared" si="0"/>
        <v>DIDT</v>
      </c>
      <c r="F34" s="70">
        <v>800</v>
      </c>
      <c r="G34" s="71">
        <v>2.7235415745526601E-2</v>
      </c>
      <c r="H34" s="71">
        <v>3.0978898003013503E-5</v>
      </c>
      <c r="I34" s="71">
        <v>1.2489431583660799E-4</v>
      </c>
      <c r="J34" s="71">
        <v>1.4206092199852201E-7</v>
      </c>
      <c r="K34" s="67" t="e">
        <f t="shared" si="1"/>
        <v>#DIV/0!</v>
      </c>
      <c r="L34" s="67" t="e">
        <f t="shared" si="2"/>
        <v>#DIV/0!</v>
      </c>
      <c r="M34" s="67" t="e">
        <f t="shared" si="3"/>
        <v>#DIV/0!</v>
      </c>
      <c r="N34" s="67" t="e">
        <f t="shared" si="4"/>
        <v>#DIV/0!</v>
      </c>
      <c r="O34" s="201"/>
      <c r="P34" s="201"/>
      <c r="Q34" s="201"/>
      <c r="R34" s="201"/>
      <c r="S34" s="93" t="e">
        <f t="shared" si="5"/>
        <v>#DIV/0!</v>
      </c>
      <c r="T34" s="93" t="e">
        <f t="shared" si="6"/>
        <v>#DIV/0!</v>
      </c>
      <c r="U34" s="93" t="e">
        <f t="shared" si="7"/>
        <v>#DIV/0!</v>
      </c>
      <c r="V34" s="93" t="e">
        <f t="shared" si="8"/>
        <v>#DIV/0!</v>
      </c>
    </row>
    <row r="35" spans="2:22" ht="14.25" x14ac:dyDescent="0.2">
      <c r="B35" s="137" t="s">
        <v>27</v>
      </c>
      <c r="C35" s="137" t="s">
        <v>16</v>
      </c>
      <c r="D35" s="137">
        <v>2</v>
      </c>
      <c r="E35" s="137" t="str">
        <f t="shared" si="0"/>
        <v>DIDT</v>
      </c>
      <c r="F35" s="70">
        <v>350</v>
      </c>
      <c r="G35" s="71">
        <v>4.59773347433656E-2</v>
      </c>
      <c r="H35" s="71">
        <v>5.22968759742071E-5</v>
      </c>
      <c r="I35" s="71">
        <v>2.8346889567192898E-4</v>
      </c>
      <c r="J35" s="71">
        <v>3.22431427483146E-7</v>
      </c>
      <c r="K35" s="67" t="e">
        <f t="shared" si="1"/>
        <v>#DIV/0!</v>
      </c>
      <c r="L35" s="67" t="e">
        <f t="shared" si="2"/>
        <v>#DIV/0!</v>
      </c>
      <c r="M35" s="67" t="e">
        <f t="shared" si="3"/>
        <v>#DIV/0!</v>
      </c>
      <c r="N35" s="67" t="e">
        <f t="shared" si="4"/>
        <v>#DIV/0!</v>
      </c>
      <c r="O35" s="201"/>
      <c r="P35" s="201"/>
      <c r="Q35" s="201"/>
      <c r="R35" s="201"/>
      <c r="S35" s="93" t="e">
        <f t="shared" si="5"/>
        <v>#DIV/0!</v>
      </c>
      <c r="T35" s="93" t="e">
        <f t="shared" si="6"/>
        <v>#DIV/0!</v>
      </c>
      <c r="U35" s="93" t="e">
        <f t="shared" si="7"/>
        <v>#DIV/0!</v>
      </c>
      <c r="V35" s="93" t="e">
        <f t="shared" si="8"/>
        <v>#DIV/0!</v>
      </c>
    </row>
    <row r="36" spans="2:22" ht="14.25" x14ac:dyDescent="0.2">
      <c r="B36" s="137" t="s">
        <v>28</v>
      </c>
      <c r="C36" s="137" t="s">
        <v>16</v>
      </c>
      <c r="D36" s="137">
        <v>4</v>
      </c>
      <c r="E36" s="137" t="str">
        <f t="shared" si="0"/>
        <v>DIDT</v>
      </c>
      <c r="F36" s="70">
        <v>370</v>
      </c>
      <c r="G36" s="71">
        <v>0.17084483169019199</v>
      </c>
      <c r="H36" s="71">
        <v>1.9432729408436E-4</v>
      </c>
      <c r="I36" s="71">
        <v>8.5275935159356895E-4</v>
      </c>
      <c r="J36" s="71">
        <v>9.6997031846813005E-7</v>
      </c>
      <c r="K36" s="67" t="e">
        <f t="shared" si="1"/>
        <v>#DIV/0!</v>
      </c>
      <c r="L36" s="67" t="e">
        <f t="shared" si="2"/>
        <v>#DIV/0!</v>
      </c>
      <c r="M36" s="67" t="e">
        <f t="shared" si="3"/>
        <v>#DIV/0!</v>
      </c>
      <c r="N36" s="67" t="e">
        <f t="shared" si="4"/>
        <v>#DIV/0!</v>
      </c>
      <c r="O36" s="201"/>
      <c r="P36" s="201"/>
      <c r="Q36" s="201"/>
      <c r="R36" s="201"/>
      <c r="S36" s="93" t="e">
        <f t="shared" si="5"/>
        <v>#DIV/0!</v>
      </c>
      <c r="T36" s="93" t="e">
        <f t="shared" si="6"/>
        <v>#DIV/0!</v>
      </c>
      <c r="U36" s="93" t="e">
        <f t="shared" si="7"/>
        <v>#DIV/0!</v>
      </c>
      <c r="V36" s="93" t="e">
        <f t="shared" si="8"/>
        <v>#DIV/0!</v>
      </c>
    </row>
    <row r="37" spans="2:22" ht="14.25" x14ac:dyDescent="0.2">
      <c r="B37" s="137" t="s">
        <v>29</v>
      </c>
      <c r="C37" s="137" t="s">
        <v>16</v>
      </c>
      <c r="D37" s="137">
        <v>5</v>
      </c>
      <c r="E37" s="137" t="str">
        <f t="shared" si="0"/>
        <v>DIDT</v>
      </c>
      <c r="F37" s="70">
        <v>100</v>
      </c>
      <c r="G37" s="71">
        <v>0.97315610960125898</v>
      </c>
      <c r="H37" s="71">
        <v>1.1069155004224699E-3</v>
      </c>
      <c r="I37" s="71">
        <v>1.45928667160461E-3</v>
      </c>
      <c r="J37" s="71">
        <v>1.65986424949234E-6</v>
      </c>
      <c r="K37" s="67" t="e">
        <f t="shared" si="1"/>
        <v>#DIV/0!</v>
      </c>
      <c r="L37" s="67" t="e">
        <f t="shared" si="2"/>
        <v>#DIV/0!</v>
      </c>
      <c r="M37" s="67" t="e">
        <f t="shared" si="3"/>
        <v>#DIV/0!</v>
      </c>
      <c r="N37" s="67" t="e">
        <f t="shared" si="4"/>
        <v>#DIV/0!</v>
      </c>
      <c r="O37" s="201"/>
      <c r="P37" s="201"/>
      <c r="Q37" s="201"/>
      <c r="R37" s="201"/>
      <c r="S37" s="93" t="e">
        <f t="shared" si="5"/>
        <v>#DIV/0!</v>
      </c>
      <c r="T37" s="93" t="e">
        <f t="shared" si="6"/>
        <v>#DIV/0!</v>
      </c>
      <c r="U37" s="93" t="e">
        <f t="shared" si="7"/>
        <v>#DIV/0!</v>
      </c>
      <c r="V37" s="93" t="e">
        <f t="shared" si="8"/>
        <v>#DIV/0!</v>
      </c>
    </row>
    <row r="38" spans="2:22" ht="14.25" x14ac:dyDescent="0.2">
      <c r="B38" s="137" t="s">
        <v>30</v>
      </c>
      <c r="C38" s="137" t="s">
        <v>15</v>
      </c>
      <c r="D38" s="137">
        <v>10</v>
      </c>
      <c r="E38" s="137" t="str">
        <f t="shared" si="0"/>
        <v>DIDT</v>
      </c>
      <c r="F38" s="70">
        <v>160</v>
      </c>
      <c r="G38" s="71">
        <v>0.11847412794828401</v>
      </c>
      <c r="H38" s="71">
        <v>1.3475828511218401E-4</v>
      </c>
      <c r="I38" s="71">
        <v>3.1507167968947099E-4</v>
      </c>
      <c r="J38" s="71">
        <v>3.5837798727046298E-7</v>
      </c>
      <c r="K38" s="67" t="e">
        <f t="shared" si="1"/>
        <v>#DIV/0!</v>
      </c>
      <c r="L38" s="67" t="e">
        <f t="shared" si="2"/>
        <v>#DIV/0!</v>
      </c>
      <c r="M38" s="67" t="e">
        <f t="shared" si="3"/>
        <v>#DIV/0!</v>
      </c>
      <c r="N38" s="67" t="e">
        <f t="shared" si="4"/>
        <v>#DIV/0!</v>
      </c>
      <c r="O38" s="201"/>
      <c r="P38" s="201"/>
      <c r="Q38" s="201"/>
      <c r="R38" s="201"/>
      <c r="S38" s="93" t="e">
        <f t="shared" si="5"/>
        <v>#DIV/0!</v>
      </c>
      <c r="T38" s="93" t="e">
        <f t="shared" si="6"/>
        <v>#DIV/0!</v>
      </c>
      <c r="U38" s="93" t="e">
        <f t="shared" si="7"/>
        <v>#DIV/0!</v>
      </c>
      <c r="V38" s="93" t="e">
        <f t="shared" si="8"/>
        <v>#DIV/0!</v>
      </c>
    </row>
    <row r="39" spans="2:22" ht="14.25" x14ac:dyDescent="0.2">
      <c r="B39" s="137" t="s">
        <v>32</v>
      </c>
      <c r="C39" s="137" t="s">
        <v>17</v>
      </c>
      <c r="D39" s="137">
        <v>1</v>
      </c>
      <c r="E39" s="137" t="str">
        <f t="shared" si="0"/>
        <v>DIDT</v>
      </c>
      <c r="F39" s="70">
        <v>100</v>
      </c>
      <c r="G39" s="71">
        <v>0.55816212840378299</v>
      </c>
      <c r="H39" s="71">
        <v>6.34880989018711E-4</v>
      </c>
      <c r="I39" s="71">
        <v>1.6649047947527799E-3</v>
      </c>
      <c r="J39" s="71">
        <v>1.8937443886443399E-6</v>
      </c>
      <c r="K39" s="67" t="e">
        <f t="shared" si="1"/>
        <v>#DIV/0!</v>
      </c>
      <c r="L39" s="67" t="e">
        <f t="shared" si="2"/>
        <v>#DIV/0!</v>
      </c>
      <c r="M39" s="67" t="e">
        <f t="shared" si="3"/>
        <v>#DIV/0!</v>
      </c>
      <c r="N39" s="67" t="e">
        <f t="shared" si="4"/>
        <v>#DIV/0!</v>
      </c>
      <c r="O39" s="201"/>
      <c r="P39" s="201"/>
      <c r="Q39" s="201"/>
      <c r="R39" s="201"/>
      <c r="S39" s="93" t="e">
        <f t="shared" si="5"/>
        <v>#DIV/0!</v>
      </c>
      <c r="T39" s="93" t="e">
        <f t="shared" si="6"/>
        <v>#DIV/0!</v>
      </c>
      <c r="U39" s="93" t="e">
        <f t="shared" si="7"/>
        <v>#DIV/0!</v>
      </c>
      <c r="V39" s="93" t="e">
        <f t="shared" si="8"/>
        <v>#DIV/0!</v>
      </c>
    </row>
    <row r="40" spans="2:22" ht="14.25" x14ac:dyDescent="0.2">
      <c r="B40" s="137" t="s">
        <v>31</v>
      </c>
      <c r="C40" s="137" t="s">
        <v>17</v>
      </c>
      <c r="D40" s="137">
        <v>2</v>
      </c>
      <c r="E40" s="137" t="str">
        <f t="shared" si="0"/>
        <v>DIDT</v>
      </c>
      <c r="F40" s="70">
        <v>180</v>
      </c>
      <c r="G40" s="71">
        <v>2.7414753665216299E-2</v>
      </c>
      <c r="H40" s="71">
        <v>3.1182885659291098E-5</v>
      </c>
      <c r="I40" s="71">
        <v>1.6789140660004501E-4</v>
      </c>
      <c r="J40" s="71">
        <v>1.9096792241704099E-7</v>
      </c>
      <c r="K40" s="67" t="e">
        <f t="shared" si="1"/>
        <v>#DIV/0!</v>
      </c>
      <c r="L40" s="67" t="e">
        <f t="shared" si="2"/>
        <v>#DIV/0!</v>
      </c>
      <c r="M40" s="67" t="e">
        <f t="shared" si="3"/>
        <v>#DIV/0!</v>
      </c>
      <c r="N40" s="67" t="e">
        <f t="shared" si="4"/>
        <v>#DIV/0!</v>
      </c>
      <c r="O40" s="201"/>
      <c r="P40" s="201"/>
      <c r="Q40" s="201"/>
      <c r="R40" s="201"/>
      <c r="S40" s="93" t="e">
        <f t="shared" si="5"/>
        <v>#DIV/0!</v>
      </c>
      <c r="T40" s="93" t="e">
        <f t="shared" si="6"/>
        <v>#DIV/0!</v>
      </c>
      <c r="U40" s="93" t="e">
        <f t="shared" si="7"/>
        <v>#DIV/0!</v>
      </c>
      <c r="V40" s="93" t="e">
        <f t="shared" si="8"/>
        <v>#DIV/0!</v>
      </c>
    </row>
    <row r="41" spans="2:22" ht="14.25" x14ac:dyDescent="0.2">
      <c r="B41" s="137" t="s">
        <v>33</v>
      </c>
      <c r="C41" s="137" t="s">
        <v>17</v>
      </c>
      <c r="D41" s="137">
        <v>3</v>
      </c>
      <c r="E41" s="137" t="str">
        <f t="shared" si="0"/>
        <v>DIDT</v>
      </c>
      <c r="F41" s="70">
        <v>225</v>
      </c>
      <c r="G41" s="71">
        <v>0.32748672194778899</v>
      </c>
      <c r="H41" s="71">
        <v>3.7249946170049997E-4</v>
      </c>
      <c r="I41" s="71">
        <v>5.3115261987118998E-4</v>
      </c>
      <c r="J41" s="71">
        <v>6.0415904907230101E-7</v>
      </c>
      <c r="K41" s="67" t="e">
        <f t="shared" si="1"/>
        <v>#DIV/0!</v>
      </c>
      <c r="L41" s="67" t="e">
        <f t="shared" si="2"/>
        <v>#DIV/0!</v>
      </c>
      <c r="M41" s="67" t="e">
        <f t="shared" si="3"/>
        <v>#DIV/0!</v>
      </c>
      <c r="N41" s="67" t="e">
        <f t="shared" si="4"/>
        <v>#DIV/0!</v>
      </c>
      <c r="O41" s="201"/>
      <c r="P41" s="201"/>
      <c r="Q41" s="201"/>
      <c r="R41" s="201"/>
      <c r="S41" s="93" t="e">
        <f t="shared" si="5"/>
        <v>#DIV/0!</v>
      </c>
      <c r="T41" s="93" t="e">
        <f t="shared" si="6"/>
        <v>#DIV/0!</v>
      </c>
      <c r="U41" s="93" t="e">
        <f t="shared" si="7"/>
        <v>#DIV/0!</v>
      </c>
      <c r="V41" s="93" t="e">
        <f t="shared" si="8"/>
        <v>#DIV/0!</v>
      </c>
    </row>
    <row r="42" spans="2:22" ht="14.25" x14ac:dyDescent="0.2">
      <c r="B42" s="137" t="s">
        <v>34</v>
      </c>
      <c r="C42" s="137" t="s">
        <v>17</v>
      </c>
      <c r="D42" s="137">
        <v>4</v>
      </c>
      <c r="E42" s="137" t="str">
        <f t="shared" si="0"/>
        <v>DIDT</v>
      </c>
      <c r="F42" s="70">
        <v>200</v>
      </c>
      <c r="G42" s="71">
        <v>0.12447488727048001</v>
      </c>
      <c r="H42" s="71">
        <v>1.4158384316033301E-4</v>
      </c>
      <c r="I42" s="71">
        <v>8.4025699213440398E-4</v>
      </c>
      <c r="J42" s="71">
        <v>9.5574951871560802E-7</v>
      </c>
      <c r="K42" s="67" t="e">
        <f t="shared" si="1"/>
        <v>#DIV/0!</v>
      </c>
      <c r="L42" s="67" t="e">
        <f t="shared" si="2"/>
        <v>#DIV/0!</v>
      </c>
      <c r="M42" s="67" t="e">
        <f t="shared" si="3"/>
        <v>#DIV/0!</v>
      </c>
      <c r="N42" s="67" t="e">
        <f t="shared" si="4"/>
        <v>#DIV/0!</v>
      </c>
      <c r="O42" s="201"/>
      <c r="P42" s="201"/>
      <c r="Q42" s="201"/>
      <c r="R42" s="201"/>
      <c r="S42" s="93" t="e">
        <f t="shared" si="5"/>
        <v>#DIV/0!</v>
      </c>
      <c r="T42" s="93" t="e">
        <f t="shared" si="6"/>
        <v>#DIV/0!</v>
      </c>
      <c r="U42" s="93" t="e">
        <f t="shared" si="7"/>
        <v>#DIV/0!</v>
      </c>
      <c r="V42" s="93" t="e">
        <f t="shared" si="8"/>
        <v>#DIV/0!</v>
      </c>
    </row>
    <row r="43" spans="2:22" ht="14.25" x14ac:dyDescent="0.2">
      <c r="B43" s="137" t="s">
        <v>35</v>
      </c>
      <c r="C43" s="137" t="s">
        <v>17</v>
      </c>
      <c r="D43" s="137">
        <v>5</v>
      </c>
      <c r="E43" s="137" t="str">
        <f t="shared" si="0"/>
        <v>DIDT</v>
      </c>
      <c r="F43" s="70">
        <v>1000</v>
      </c>
      <c r="G43" s="71">
        <v>6.9539842056110496E-2</v>
      </c>
      <c r="H43" s="71">
        <v>7.9098027936197498E-5</v>
      </c>
      <c r="I43" s="71">
        <v>6.6406120587300796E-4</v>
      </c>
      <c r="J43" s="71">
        <v>7.5533578975534704E-7</v>
      </c>
      <c r="K43" s="67" t="e">
        <f t="shared" si="1"/>
        <v>#DIV/0!</v>
      </c>
      <c r="L43" s="67" t="e">
        <f t="shared" si="2"/>
        <v>#DIV/0!</v>
      </c>
      <c r="M43" s="67" t="e">
        <f t="shared" si="3"/>
        <v>#DIV/0!</v>
      </c>
      <c r="N43" s="67" t="e">
        <f t="shared" si="4"/>
        <v>#DIV/0!</v>
      </c>
      <c r="O43" s="201"/>
      <c r="P43" s="201"/>
      <c r="Q43" s="201"/>
      <c r="R43" s="201"/>
      <c r="S43" s="93" t="e">
        <f t="shared" si="5"/>
        <v>#DIV/0!</v>
      </c>
      <c r="T43" s="93" t="e">
        <f t="shared" si="6"/>
        <v>#DIV/0!</v>
      </c>
      <c r="U43" s="93" t="e">
        <f t="shared" si="7"/>
        <v>#DIV/0!</v>
      </c>
      <c r="V43" s="93" t="e">
        <f t="shared" si="8"/>
        <v>#DIV/0!</v>
      </c>
    </row>
    <row r="44" spans="2:22" ht="14.25" x14ac:dyDescent="0.2">
      <c r="B44" s="137" t="s">
        <v>36</v>
      </c>
      <c r="C44" s="137" t="s">
        <v>17</v>
      </c>
      <c r="D44" s="137">
        <v>6</v>
      </c>
      <c r="E44" s="137" t="str">
        <f t="shared" si="0"/>
        <v>DIDT</v>
      </c>
      <c r="F44" s="70">
        <v>300</v>
      </c>
      <c r="G44" s="71">
        <v>0.41457043066620802</v>
      </c>
      <c r="H44" s="71">
        <v>4.7155274711258201E-4</v>
      </c>
      <c r="I44" s="71">
        <v>1.22621243111721E-3</v>
      </c>
      <c r="J44" s="71">
        <v>1.39475417795144E-6</v>
      </c>
      <c r="K44" s="67" t="e">
        <f t="shared" si="1"/>
        <v>#DIV/0!</v>
      </c>
      <c r="L44" s="67" t="e">
        <f t="shared" si="2"/>
        <v>#DIV/0!</v>
      </c>
      <c r="M44" s="67" t="e">
        <f t="shared" si="3"/>
        <v>#DIV/0!</v>
      </c>
      <c r="N44" s="67" t="e">
        <f t="shared" si="4"/>
        <v>#DIV/0!</v>
      </c>
      <c r="O44" s="201"/>
      <c r="P44" s="201"/>
      <c r="Q44" s="201"/>
      <c r="R44" s="201"/>
      <c r="S44" s="93" t="e">
        <f t="shared" si="5"/>
        <v>#DIV/0!</v>
      </c>
      <c r="T44" s="93" t="e">
        <f t="shared" si="6"/>
        <v>#DIV/0!</v>
      </c>
      <c r="U44" s="93" t="e">
        <f t="shared" si="7"/>
        <v>#DIV/0!</v>
      </c>
      <c r="V44" s="93" t="e">
        <f t="shared" si="8"/>
        <v>#DIV/0!</v>
      </c>
    </row>
    <row r="45" spans="2:22" ht="14.25" x14ac:dyDescent="0.2">
      <c r="B45" s="137" t="s">
        <v>37</v>
      </c>
      <c r="C45" s="137" t="s">
        <v>17</v>
      </c>
      <c r="D45" s="137">
        <v>7</v>
      </c>
      <c r="E45" s="137" t="str">
        <f t="shared" si="0"/>
        <v>DIDT</v>
      </c>
      <c r="F45" s="70">
        <v>350</v>
      </c>
      <c r="G45" s="71">
        <v>0.242309657931328</v>
      </c>
      <c r="H45" s="71">
        <v>2.7561489248910203E-4</v>
      </c>
      <c r="I45" s="71">
        <v>7.0833478204508095E-4</v>
      </c>
      <c r="J45" s="71">
        <v>8.0569473027367604E-7</v>
      </c>
      <c r="K45" s="67" t="e">
        <f t="shared" si="1"/>
        <v>#DIV/0!</v>
      </c>
      <c r="L45" s="67" t="e">
        <f t="shared" si="2"/>
        <v>#DIV/0!</v>
      </c>
      <c r="M45" s="67" t="e">
        <f t="shared" si="3"/>
        <v>#DIV/0!</v>
      </c>
      <c r="N45" s="67" t="e">
        <f t="shared" si="4"/>
        <v>#DIV/0!</v>
      </c>
      <c r="O45" s="201"/>
      <c r="P45" s="201"/>
      <c r="Q45" s="201"/>
      <c r="R45" s="201"/>
      <c r="S45" s="93" t="e">
        <f t="shared" si="5"/>
        <v>#DIV/0!</v>
      </c>
      <c r="T45" s="93" t="e">
        <f t="shared" si="6"/>
        <v>#DIV/0!</v>
      </c>
      <c r="U45" s="93" t="e">
        <f t="shared" si="7"/>
        <v>#DIV/0!</v>
      </c>
      <c r="V45" s="93" t="e">
        <f t="shared" si="8"/>
        <v>#DIV/0!</v>
      </c>
    </row>
    <row r="46" spans="2:22" ht="14.25" x14ac:dyDescent="0.2">
      <c r="B46" s="137" t="s">
        <v>38</v>
      </c>
      <c r="C46" s="137" t="s">
        <v>17</v>
      </c>
      <c r="D46" s="137">
        <v>8</v>
      </c>
      <c r="E46" s="137" t="str">
        <f t="shared" si="0"/>
        <v>DIDT</v>
      </c>
      <c r="F46" s="70">
        <v>900</v>
      </c>
      <c r="G46" s="71">
        <v>7.6862925952300404E-2</v>
      </c>
      <c r="H46" s="71">
        <v>8.7427662565460194E-5</v>
      </c>
      <c r="I46" s="71">
        <v>5.9132879387583401E-4</v>
      </c>
      <c r="J46" s="71">
        <v>6.7260637953931295E-7</v>
      </c>
      <c r="K46" s="67" t="e">
        <f t="shared" si="1"/>
        <v>#DIV/0!</v>
      </c>
      <c r="L46" s="67" t="e">
        <f t="shared" si="2"/>
        <v>#DIV/0!</v>
      </c>
      <c r="M46" s="67" t="e">
        <f t="shared" si="3"/>
        <v>#DIV/0!</v>
      </c>
      <c r="N46" s="67" t="e">
        <f t="shared" si="4"/>
        <v>#DIV/0!</v>
      </c>
      <c r="O46" s="201"/>
      <c r="P46" s="201"/>
      <c r="Q46" s="201"/>
      <c r="R46" s="201"/>
      <c r="S46" s="93" t="e">
        <f t="shared" si="5"/>
        <v>#DIV/0!</v>
      </c>
      <c r="T46" s="93" t="e">
        <f t="shared" si="6"/>
        <v>#DIV/0!</v>
      </c>
      <c r="U46" s="93" t="e">
        <f t="shared" si="7"/>
        <v>#DIV/0!</v>
      </c>
      <c r="V46" s="93" t="e">
        <f t="shared" si="8"/>
        <v>#DIV/0!</v>
      </c>
    </row>
    <row r="47" spans="2:22" ht="14.25" x14ac:dyDescent="0.2">
      <c r="B47" s="137" t="s">
        <v>39</v>
      </c>
      <c r="C47" s="137" t="s">
        <v>18</v>
      </c>
      <c r="D47" s="137">
        <v>5</v>
      </c>
      <c r="E47" s="137" t="str">
        <f t="shared" si="0"/>
        <v>DIDT</v>
      </c>
      <c r="F47" s="70">
        <v>53</v>
      </c>
      <c r="G47" s="71">
        <v>0.26480253852903801</v>
      </c>
      <c r="H47" s="71">
        <v>3.0119939739961402E-4</v>
      </c>
      <c r="I47" s="71">
        <v>1.6724439152798101E-3</v>
      </c>
      <c r="J47" s="71">
        <v>1.9023197513631399E-6</v>
      </c>
      <c r="K47" s="67" t="e">
        <f t="shared" si="1"/>
        <v>#DIV/0!</v>
      </c>
      <c r="L47" s="67" t="e">
        <f t="shared" si="2"/>
        <v>#DIV/0!</v>
      </c>
      <c r="M47" s="67" t="e">
        <f t="shared" si="3"/>
        <v>#DIV/0!</v>
      </c>
      <c r="N47" s="67" t="e">
        <f t="shared" si="4"/>
        <v>#DIV/0!</v>
      </c>
      <c r="O47" s="201"/>
      <c r="P47" s="201"/>
      <c r="Q47" s="201"/>
      <c r="R47" s="201"/>
      <c r="S47" s="93" t="e">
        <f t="shared" si="5"/>
        <v>#DIV/0!</v>
      </c>
      <c r="T47" s="93" t="e">
        <f t="shared" si="6"/>
        <v>#DIV/0!</v>
      </c>
      <c r="U47" s="93" t="e">
        <f t="shared" si="7"/>
        <v>#DIV/0!</v>
      </c>
      <c r="V47" s="93" t="e">
        <f t="shared" si="8"/>
        <v>#DIV/0!</v>
      </c>
    </row>
    <row r="48" spans="2:22" ht="14.25" x14ac:dyDescent="0.2">
      <c r="B48" s="137" t="s">
        <v>40</v>
      </c>
      <c r="C48" s="137" t="s">
        <v>18</v>
      </c>
      <c r="D48" s="137">
        <v>8</v>
      </c>
      <c r="E48" s="137" t="str">
        <f t="shared" si="0"/>
        <v>DIDT</v>
      </c>
      <c r="F48" s="70">
        <v>148</v>
      </c>
      <c r="G48" s="71">
        <v>0.18847880728542801</v>
      </c>
      <c r="H48" s="71">
        <v>2.1438504270918199E-4</v>
      </c>
      <c r="I48" s="71">
        <v>7.1664140782187703E-4</v>
      </c>
      <c r="J48" s="71">
        <v>8.1514308906265795E-7</v>
      </c>
      <c r="K48" s="67" t="e">
        <f t="shared" si="1"/>
        <v>#DIV/0!</v>
      </c>
      <c r="L48" s="67" t="e">
        <f t="shared" si="2"/>
        <v>#DIV/0!</v>
      </c>
      <c r="M48" s="67" t="e">
        <f t="shared" si="3"/>
        <v>#DIV/0!</v>
      </c>
      <c r="N48" s="67" t="e">
        <f t="shared" si="4"/>
        <v>#DIV/0!</v>
      </c>
      <c r="O48" s="201"/>
      <c r="P48" s="201"/>
      <c r="Q48" s="201"/>
      <c r="R48" s="201"/>
      <c r="S48" s="93" t="e">
        <f t="shared" si="5"/>
        <v>#DIV/0!</v>
      </c>
      <c r="T48" s="93" t="e">
        <f t="shared" si="6"/>
        <v>#DIV/0!</v>
      </c>
      <c r="U48" s="93" t="e">
        <f t="shared" si="7"/>
        <v>#DIV/0!</v>
      </c>
      <c r="V48" s="93" t="e">
        <f t="shared" si="8"/>
        <v>#DIV/0!</v>
      </c>
    </row>
    <row r="49" spans="2:22" ht="14.25" x14ac:dyDescent="0.2">
      <c r="B49" s="137" t="s">
        <v>41</v>
      </c>
      <c r="C49" s="137" t="s">
        <v>15</v>
      </c>
      <c r="D49" s="137">
        <v>4</v>
      </c>
      <c r="E49" s="137" t="str">
        <f t="shared" si="0"/>
        <v>DIDT</v>
      </c>
      <c r="F49" s="70">
        <v>315</v>
      </c>
      <c r="G49" s="71">
        <v>3.12161712907255E-2</v>
      </c>
      <c r="H49" s="71">
        <v>3.5506804624674298E-5</v>
      </c>
      <c r="I49" s="71">
        <v>2.8440738535020902E-4</v>
      </c>
      <c r="J49" s="71">
        <v>3.23498912386157E-7</v>
      </c>
      <c r="K49" s="67" t="e">
        <f t="shared" si="1"/>
        <v>#DIV/0!</v>
      </c>
      <c r="L49" s="67" t="e">
        <f t="shared" si="2"/>
        <v>#DIV/0!</v>
      </c>
      <c r="M49" s="67" t="e">
        <f t="shared" si="3"/>
        <v>#DIV/0!</v>
      </c>
      <c r="N49" s="67" t="e">
        <f t="shared" si="4"/>
        <v>#DIV/0!</v>
      </c>
      <c r="O49" s="201"/>
      <c r="P49" s="201"/>
      <c r="Q49" s="201"/>
      <c r="R49" s="201"/>
      <c r="S49" s="93" t="e">
        <f t="shared" si="5"/>
        <v>#DIV/0!</v>
      </c>
      <c r="T49" s="93" t="e">
        <f t="shared" si="6"/>
        <v>#DIV/0!</v>
      </c>
      <c r="U49" s="93" t="e">
        <f t="shared" si="7"/>
        <v>#DIV/0!</v>
      </c>
      <c r="V49" s="93" t="e">
        <f t="shared" si="8"/>
        <v>#DIV/0!</v>
      </c>
    </row>
    <row r="50" spans="2:22" ht="14.25" x14ac:dyDescent="0.2">
      <c r="B50" s="137" t="s">
        <v>42</v>
      </c>
      <c r="C50" s="137" t="s">
        <v>15</v>
      </c>
      <c r="D50" s="137">
        <v>5</v>
      </c>
      <c r="E50" s="137" t="str">
        <f t="shared" si="0"/>
        <v>DIDT</v>
      </c>
      <c r="F50" s="70">
        <v>300</v>
      </c>
      <c r="G50" s="71">
        <v>0.129672904163599</v>
      </c>
      <c r="H50" s="71">
        <v>1.47496321678773E-4</v>
      </c>
      <c r="I50" s="71">
        <v>5.49969790225461E-4</v>
      </c>
      <c r="J50" s="71">
        <v>6.2556261984202997E-7</v>
      </c>
      <c r="K50" s="67" t="e">
        <f t="shared" si="1"/>
        <v>#DIV/0!</v>
      </c>
      <c r="L50" s="67" t="e">
        <f t="shared" si="2"/>
        <v>#DIV/0!</v>
      </c>
      <c r="M50" s="67" t="e">
        <f t="shared" si="3"/>
        <v>#DIV/0!</v>
      </c>
      <c r="N50" s="67" t="e">
        <f t="shared" si="4"/>
        <v>#DIV/0!</v>
      </c>
      <c r="O50" s="201"/>
      <c r="P50" s="201"/>
      <c r="Q50" s="201"/>
      <c r="R50" s="201"/>
      <c r="S50" s="93" t="e">
        <f t="shared" si="5"/>
        <v>#DIV/0!</v>
      </c>
      <c r="T50" s="93" t="e">
        <f t="shared" si="6"/>
        <v>#DIV/0!</v>
      </c>
      <c r="U50" s="93" t="e">
        <f t="shared" si="7"/>
        <v>#DIV/0!</v>
      </c>
      <c r="V50" s="93" t="e">
        <f t="shared" si="8"/>
        <v>#DIV/0!</v>
      </c>
    </row>
    <row r="51" spans="2:22" ht="14.25" x14ac:dyDescent="0.2">
      <c r="B51" s="137" t="s">
        <v>43</v>
      </c>
      <c r="C51" s="137" t="s">
        <v>15</v>
      </c>
      <c r="D51" s="137">
        <v>6</v>
      </c>
      <c r="E51" s="137" t="str">
        <f t="shared" si="0"/>
        <v>DIDT</v>
      </c>
      <c r="F51" s="70">
        <v>100</v>
      </c>
      <c r="G51" s="71">
        <v>1.0205378814041599</v>
      </c>
      <c r="H51" s="71">
        <v>1.1608098501164901E-3</v>
      </c>
      <c r="I51" s="71">
        <v>1.3341233621012799E-3</v>
      </c>
      <c r="J51" s="71">
        <v>1.5174973575093001E-6</v>
      </c>
      <c r="K51" s="67" t="e">
        <f t="shared" si="1"/>
        <v>#DIV/0!</v>
      </c>
      <c r="L51" s="67" t="e">
        <f t="shared" si="2"/>
        <v>#DIV/0!</v>
      </c>
      <c r="M51" s="67" t="e">
        <f t="shared" si="3"/>
        <v>#DIV/0!</v>
      </c>
      <c r="N51" s="67" t="e">
        <f t="shared" si="4"/>
        <v>#DIV/0!</v>
      </c>
      <c r="O51" s="201"/>
      <c r="P51" s="201"/>
      <c r="Q51" s="201"/>
      <c r="R51" s="201"/>
      <c r="S51" s="93" t="e">
        <f t="shared" si="5"/>
        <v>#DIV/0!</v>
      </c>
      <c r="T51" s="93" t="e">
        <f t="shared" si="6"/>
        <v>#DIV/0!</v>
      </c>
      <c r="U51" s="93" t="e">
        <f t="shared" si="7"/>
        <v>#DIV/0!</v>
      </c>
      <c r="V51" s="93" t="e">
        <f t="shared" si="8"/>
        <v>#DIV/0!</v>
      </c>
    </row>
    <row r="52" spans="2:22" ht="14.25" x14ac:dyDescent="0.2">
      <c r="B52" s="137" t="s">
        <v>44</v>
      </c>
      <c r="C52" s="137" t="s">
        <v>15</v>
      </c>
      <c r="D52" s="137">
        <v>7</v>
      </c>
      <c r="E52" s="137" t="str">
        <f t="shared" si="0"/>
        <v>DIDT</v>
      </c>
      <c r="F52" s="70">
        <v>114</v>
      </c>
      <c r="G52" s="71">
        <v>0.15696166774258</v>
      </c>
      <c r="H52" s="71">
        <v>1.7853590086815499E-4</v>
      </c>
      <c r="I52" s="71">
        <v>8.1604920693294897E-4</v>
      </c>
      <c r="J52" s="71">
        <v>9.2821440104178202E-7</v>
      </c>
      <c r="K52" s="67" t="e">
        <f t="shared" si="1"/>
        <v>#DIV/0!</v>
      </c>
      <c r="L52" s="67" t="e">
        <f t="shared" si="2"/>
        <v>#DIV/0!</v>
      </c>
      <c r="M52" s="67" t="e">
        <f t="shared" si="3"/>
        <v>#DIV/0!</v>
      </c>
      <c r="N52" s="67" t="e">
        <f t="shared" si="4"/>
        <v>#DIV/0!</v>
      </c>
      <c r="O52" s="201"/>
      <c r="P52" s="201"/>
      <c r="Q52" s="201"/>
      <c r="R52" s="201"/>
      <c r="S52" s="93" t="e">
        <f t="shared" si="5"/>
        <v>#DIV/0!</v>
      </c>
      <c r="T52" s="93" t="e">
        <f t="shared" si="6"/>
        <v>#DIV/0!</v>
      </c>
      <c r="U52" s="93" t="e">
        <f t="shared" si="7"/>
        <v>#DIV/0!</v>
      </c>
      <c r="V52" s="93" t="e">
        <f t="shared" si="8"/>
        <v>#DIV/0!</v>
      </c>
    </row>
    <row r="53" spans="2:22" ht="14.25" x14ac:dyDescent="0.2">
      <c r="B53" s="137" t="s">
        <v>45</v>
      </c>
      <c r="C53" s="137" t="s">
        <v>15</v>
      </c>
      <c r="D53" s="137">
        <v>8</v>
      </c>
      <c r="E53" s="137" t="str">
        <f t="shared" si="0"/>
        <v>DIDT</v>
      </c>
      <c r="F53" s="70">
        <v>100</v>
      </c>
      <c r="G53" s="71">
        <v>6.2089118324220198E-2</v>
      </c>
      <c r="H53" s="71">
        <v>7.0623208812321497E-5</v>
      </c>
      <c r="I53" s="71">
        <v>2.8484127081720702E-4</v>
      </c>
      <c r="J53" s="71">
        <v>3.23992436195836E-7</v>
      </c>
      <c r="K53" s="67" t="e">
        <f t="shared" si="1"/>
        <v>#DIV/0!</v>
      </c>
      <c r="L53" s="67" t="e">
        <f t="shared" si="2"/>
        <v>#DIV/0!</v>
      </c>
      <c r="M53" s="67" t="e">
        <f t="shared" si="3"/>
        <v>#DIV/0!</v>
      </c>
      <c r="N53" s="67" t="e">
        <f t="shared" si="4"/>
        <v>#DIV/0!</v>
      </c>
      <c r="O53" s="201"/>
      <c r="P53" s="201"/>
      <c r="Q53" s="201"/>
      <c r="R53" s="201"/>
      <c r="S53" s="93" t="e">
        <f t="shared" si="5"/>
        <v>#DIV/0!</v>
      </c>
      <c r="T53" s="93" t="e">
        <f t="shared" si="6"/>
        <v>#DIV/0!</v>
      </c>
      <c r="U53" s="93" t="e">
        <f t="shared" si="7"/>
        <v>#DIV/0!</v>
      </c>
      <c r="V53" s="93" t="e">
        <f t="shared" si="8"/>
        <v>#DIV/0!</v>
      </c>
    </row>
    <row r="54" spans="2:22" ht="14.25" x14ac:dyDescent="0.2">
      <c r="B54" s="137" t="s">
        <v>46</v>
      </c>
      <c r="C54" s="137" t="s">
        <v>15</v>
      </c>
      <c r="D54" s="137">
        <v>9</v>
      </c>
      <c r="E54" s="137" t="str">
        <f t="shared" si="0"/>
        <v>DIDT</v>
      </c>
      <c r="F54" s="70">
        <v>250</v>
      </c>
      <c r="G54" s="71">
        <v>0.30609920255839801</v>
      </c>
      <c r="H54" s="71">
        <v>3.48172247540788E-4</v>
      </c>
      <c r="I54" s="71">
        <v>1.1955660532881401E-3</v>
      </c>
      <c r="J54" s="71">
        <v>1.3598954841365801E-6</v>
      </c>
      <c r="K54" s="67" t="e">
        <f t="shared" si="1"/>
        <v>#DIV/0!</v>
      </c>
      <c r="L54" s="67" t="e">
        <f t="shared" si="2"/>
        <v>#DIV/0!</v>
      </c>
      <c r="M54" s="67" t="e">
        <f t="shared" si="3"/>
        <v>#DIV/0!</v>
      </c>
      <c r="N54" s="67" t="e">
        <f t="shared" si="4"/>
        <v>#DIV/0!</v>
      </c>
      <c r="O54" s="201"/>
      <c r="P54" s="201"/>
      <c r="Q54" s="201"/>
      <c r="R54" s="201"/>
      <c r="S54" s="93" t="e">
        <f t="shared" si="5"/>
        <v>#DIV/0!</v>
      </c>
      <c r="T54" s="93" t="e">
        <f t="shared" si="6"/>
        <v>#DIV/0!</v>
      </c>
      <c r="U54" s="93" t="e">
        <f t="shared" si="7"/>
        <v>#DIV/0!</v>
      </c>
      <c r="V54" s="93" t="e">
        <f t="shared" si="8"/>
        <v>#DIV/0!</v>
      </c>
    </row>
    <row r="55" spans="2:22" ht="14.25" x14ac:dyDescent="0.2">
      <c r="B55" s="137" t="s">
        <v>47</v>
      </c>
      <c r="C55" s="137" t="s">
        <v>19</v>
      </c>
      <c r="D55" s="137">
        <v>10</v>
      </c>
      <c r="E55" s="137" t="str">
        <f t="shared" si="0"/>
        <v>DIDT</v>
      </c>
      <c r="F55" s="70">
        <v>400</v>
      </c>
      <c r="G55" s="71">
        <v>0.117727952953428</v>
      </c>
      <c r="H55" s="71">
        <v>1.33909548585507E-4</v>
      </c>
      <c r="I55" s="71">
        <v>5.1123751738293803E-4</v>
      </c>
      <c r="J55" s="71">
        <v>5.8150662868508498E-7</v>
      </c>
      <c r="K55" s="67" t="e">
        <f t="shared" si="1"/>
        <v>#DIV/0!</v>
      </c>
      <c r="L55" s="67" t="e">
        <f t="shared" si="2"/>
        <v>#DIV/0!</v>
      </c>
      <c r="M55" s="67" t="e">
        <f t="shared" si="3"/>
        <v>#DIV/0!</v>
      </c>
      <c r="N55" s="67" t="e">
        <f t="shared" si="4"/>
        <v>#DIV/0!</v>
      </c>
      <c r="O55" s="201"/>
      <c r="P55" s="201"/>
      <c r="Q55" s="201"/>
      <c r="R55" s="201"/>
      <c r="S55" s="93" t="e">
        <f t="shared" si="5"/>
        <v>#DIV/0!</v>
      </c>
      <c r="T55" s="93" t="e">
        <f t="shared" si="6"/>
        <v>#DIV/0!</v>
      </c>
      <c r="U55" s="93" t="e">
        <f t="shared" si="7"/>
        <v>#DIV/0!</v>
      </c>
      <c r="V55" s="93" t="e">
        <f t="shared" si="8"/>
        <v>#DIV/0!</v>
      </c>
    </row>
    <row r="56" spans="2:22" ht="14.25" x14ac:dyDescent="0.2">
      <c r="B56" s="137" t="s">
        <v>48</v>
      </c>
      <c r="C56" s="137" t="s">
        <v>19</v>
      </c>
      <c r="D56" s="137">
        <v>4</v>
      </c>
      <c r="E56" s="137" t="str">
        <f t="shared" si="0"/>
        <v>DIDT</v>
      </c>
      <c r="F56" s="70">
        <v>170</v>
      </c>
      <c r="G56" s="71">
        <v>0.19891130030155199</v>
      </c>
      <c r="H56" s="71">
        <v>2.2625146939390101E-4</v>
      </c>
      <c r="I56" s="71">
        <v>7.1046642156868598E-4</v>
      </c>
      <c r="J56" s="71">
        <v>8.0811935795271297E-7</v>
      </c>
      <c r="K56" s="67" t="e">
        <f t="shared" si="1"/>
        <v>#DIV/0!</v>
      </c>
      <c r="L56" s="67" t="e">
        <f t="shared" si="2"/>
        <v>#DIV/0!</v>
      </c>
      <c r="M56" s="67" t="e">
        <f t="shared" si="3"/>
        <v>#DIV/0!</v>
      </c>
      <c r="N56" s="67" t="e">
        <f t="shared" si="4"/>
        <v>#DIV/0!</v>
      </c>
      <c r="O56" s="201"/>
      <c r="P56" s="201"/>
      <c r="Q56" s="201"/>
      <c r="R56" s="201"/>
      <c r="S56" s="93" t="e">
        <f t="shared" si="5"/>
        <v>#DIV/0!</v>
      </c>
      <c r="T56" s="93" t="e">
        <f t="shared" si="6"/>
        <v>#DIV/0!</v>
      </c>
      <c r="U56" s="93" t="e">
        <f t="shared" si="7"/>
        <v>#DIV/0!</v>
      </c>
      <c r="V56" s="93" t="e">
        <f t="shared" si="8"/>
        <v>#DIV/0!</v>
      </c>
    </row>
    <row r="57" spans="2:22" ht="14.25" x14ac:dyDescent="0.2">
      <c r="B57" s="137" t="s">
        <v>49</v>
      </c>
      <c r="C57" s="137" t="s">
        <v>19</v>
      </c>
      <c r="D57" s="137">
        <v>5</v>
      </c>
      <c r="E57" s="137" t="str">
        <f t="shared" si="0"/>
        <v>DIDT</v>
      </c>
      <c r="F57" s="70">
        <v>250</v>
      </c>
      <c r="G57" s="71">
        <v>0.72264806605875498</v>
      </c>
      <c r="H57" s="71">
        <v>8.2197535972227298E-4</v>
      </c>
      <c r="I57" s="71">
        <v>1.09234151604607E-3</v>
      </c>
      <c r="J57" s="71">
        <v>1.24248282057718E-6</v>
      </c>
      <c r="K57" s="67" t="e">
        <f t="shared" si="1"/>
        <v>#DIV/0!</v>
      </c>
      <c r="L57" s="67" t="e">
        <f t="shared" si="2"/>
        <v>#DIV/0!</v>
      </c>
      <c r="M57" s="67" t="e">
        <f t="shared" si="3"/>
        <v>#DIV/0!</v>
      </c>
      <c r="N57" s="67" t="e">
        <f t="shared" si="4"/>
        <v>#DIV/0!</v>
      </c>
      <c r="O57" s="201"/>
      <c r="P57" s="201"/>
      <c r="Q57" s="201"/>
      <c r="R57" s="201"/>
      <c r="S57" s="93" t="e">
        <f t="shared" si="5"/>
        <v>#DIV/0!</v>
      </c>
      <c r="T57" s="93" t="e">
        <f t="shared" si="6"/>
        <v>#DIV/0!</v>
      </c>
      <c r="U57" s="93" t="e">
        <f t="shared" si="7"/>
        <v>#DIV/0!</v>
      </c>
      <c r="V57" s="93" t="e">
        <f t="shared" si="8"/>
        <v>#DIV/0!</v>
      </c>
    </row>
    <row r="58" spans="2:22" ht="14.25" x14ac:dyDescent="0.2">
      <c r="B58" s="137" t="s">
        <v>50</v>
      </c>
      <c r="C58" s="137" t="s">
        <v>19</v>
      </c>
      <c r="D58" s="137">
        <v>8</v>
      </c>
      <c r="E58" s="137" t="str">
        <f t="shared" si="0"/>
        <v>DIDT</v>
      </c>
      <c r="F58" s="70">
        <v>100</v>
      </c>
      <c r="G58" s="71">
        <v>0.27087374497205002</v>
      </c>
      <c r="H58" s="71">
        <v>3.0810508655122201E-4</v>
      </c>
      <c r="I58" s="71">
        <v>4.5791887441454498E-4</v>
      </c>
      <c r="J58" s="71">
        <v>5.2085939276383804E-7</v>
      </c>
      <c r="K58" s="67" t="e">
        <f t="shared" si="1"/>
        <v>#DIV/0!</v>
      </c>
      <c r="L58" s="67" t="e">
        <f t="shared" si="2"/>
        <v>#DIV/0!</v>
      </c>
      <c r="M58" s="67" t="e">
        <f t="shared" si="3"/>
        <v>#DIV/0!</v>
      </c>
      <c r="N58" s="67" t="e">
        <f t="shared" si="4"/>
        <v>#DIV/0!</v>
      </c>
      <c r="O58" s="201"/>
      <c r="P58" s="201"/>
      <c r="Q58" s="201"/>
      <c r="R58" s="201"/>
      <c r="S58" s="93" t="e">
        <f t="shared" si="5"/>
        <v>#DIV/0!</v>
      </c>
      <c r="T58" s="93" t="e">
        <f t="shared" si="6"/>
        <v>#DIV/0!</v>
      </c>
      <c r="U58" s="93" t="e">
        <f t="shared" si="7"/>
        <v>#DIV/0!</v>
      </c>
      <c r="V58" s="93" t="e">
        <f t="shared" si="8"/>
        <v>#DIV/0!</v>
      </c>
    </row>
    <row r="59" spans="2:22" ht="14.25" x14ac:dyDescent="0.2">
      <c r="B59" s="137" t="s">
        <v>51</v>
      </c>
      <c r="C59" s="137" t="s">
        <v>18</v>
      </c>
      <c r="D59" s="137">
        <v>4</v>
      </c>
      <c r="E59" s="137" t="str">
        <f t="shared" si="0"/>
        <v>DIDT</v>
      </c>
      <c r="F59" s="70">
        <v>1950</v>
      </c>
      <c r="G59" s="71">
        <v>2.0221906674560201E-2</v>
      </c>
      <c r="H59" s="71">
        <v>2.30013886221059E-5</v>
      </c>
      <c r="I59" s="71">
        <v>2.08798191212691E-4</v>
      </c>
      <c r="J59" s="71">
        <v>2.3749730663668099E-7</v>
      </c>
      <c r="K59" s="67" t="e">
        <f t="shared" si="1"/>
        <v>#DIV/0!</v>
      </c>
      <c r="L59" s="67" t="e">
        <f t="shared" si="2"/>
        <v>#DIV/0!</v>
      </c>
      <c r="M59" s="67" t="e">
        <f t="shared" si="3"/>
        <v>#DIV/0!</v>
      </c>
      <c r="N59" s="67" t="e">
        <f t="shared" si="4"/>
        <v>#DIV/0!</v>
      </c>
      <c r="O59" s="201"/>
      <c r="P59" s="201"/>
      <c r="Q59" s="201"/>
      <c r="R59" s="201"/>
      <c r="S59" s="93" t="e">
        <f t="shared" si="5"/>
        <v>#DIV/0!</v>
      </c>
      <c r="T59" s="93" t="e">
        <f t="shared" si="6"/>
        <v>#DIV/0!</v>
      </c>
      <c r="U59" s="93" t="e">
        <f t="shared" si="7"/>
        <v>#DIV/0!</v>
      </c>
      <c r="V59" s="93" t="e">
        <f t="shared" si="8"/>
        <v>#DIV/0!</v>
      </c>
    </row>
    <row r="60" spans="2:22" ht="14.25" x14ac:dyDescent="0.2">
      <c r="B60" s="137" t="s">
        <v>52</v>
      </c>
      <c r="C60" s="137" t="s">
        <v>19</v>
      </c>
      <c r="D60" s="137">
        <v>3</v>
      </c>
      <c r="E60" s="137" t="str">
        <f t="shared" si="0"/>
        <v>DIDT</v>
      </c>
      <c r="F60" s="70">
        <v>435</v>
      </c>
      <c r="G60" s="71">
        <v>0.20479462828487199</v>
      </c>
      <c r="H60" s="71">
        <v>2.32943456539942E-4</v>
      </c>
      <c r="I60" s="71">
        <v>1.7351840269214799E-4</v>
      </c>
      <c r="J60" s="71">
        <v>1.9736834272429501E-7</v>
      </c>
      <c r="K60" s="67" t="e">
        <f t="shared" si="1"/>
        <v>#DIV/0!</v>
      </c>
      <c r="L60" s="67" t="e">
        <f t="shared" si="2"/>
        <v>#DIV/0!</v>
      </c>
      <c r="M60" s="67" t="e">
        <f t="shared" si="3"/>
        <v>#DIV/0!</v>
      </c>
      <c r="N60" s="67" t="e">
        <f t="shared" si="4"/>
        <v>#DIV/0!</v>
      </c>
      <c r="O60" s="201"/>
      <c r="P60" s="201"/>
      <c r="Q60" s="201"/>
      <c r="R60" s="201"/>
      <c r="S60" s="93" t="e">
        <f t="shared" si="5"/>
        <v>#DIV/0!</v>
      </c>
      <c r="T60" s="93" t="e">
        <f t="shared" si="6"/>
        <v>#DIV/0!</v>
      </c>
      <c r="U60" s="93" t="e">
        <f t="shared" si="7"/>
        <v>#DIV/0!</v>
      </c>
      <c r="V60" s="93" t="e">
        <f t="shared" si="8"/>
        <v>#DIV/0!</v>
      </c>
    </row>
    <row r="61" spans="2:22" ht="14.25" x14ac:dyDescent="0.2">
      <c r="B61" s="137" t="s">
        <v>53</v>
      </c>
      <c r="C61" s="137" t="s">
        <v>19</v>
      </c>
      <c r="D61" s="137">
        <v>6</v>
      </c>
      <c r="E61" s="137" t="str">
        <f t="shared" si="0"/>
        <v>DIDT</v>
      </c>
      <c r="F61" s="70">
        <v>850</v>
      </c>
      <c r="G61" s="71">
        <v>0.25466444525867699</v>
      </c>
      <c r="H61" s="71">
        <v>2.8966783280338898E-4</v>
      </c>
      <c r="I61" s="71">
        <v>6.8570637873991498E-4</v>
      </c>
      <c r="J61" s="71">
        <v>7.79956075978087E-7</v>
      </c>
      <c r="K61" s="67" t="e">
        <f t="shared" si="1"/>
        <v>#DIV/0!</v>
      </c>
      <c r="L61" s="67" t="e">
        <f t="shared" si="2"/>
        <v>#DIV/0!</v>
      </c>
      <c r="M61" s="67" t="e">
        <f t="shared" si="3"/>
        <v>#DIV/0!</v>
      </c>
      <c r="N61" s="67" t="e">
        <f t="shared" si="4"/>
        <v>#DIV/0!</v>
      </c>
      <c r="O61" s="201"/>
      <c r="P61" s="201"/>
      <c r="Q61" s="201"/>
      <c r="R61" s="201"/>
      <c r="S61" s="93" t="e">
        <f t="shared" si="5"/>
        <v>#DIV/0!</v>
      </c>
      <c r="T61" s="93" t="e">
        <f t="shared" si="6"/>
        <v>#DIV/0!</v>
      </c>
      <c r="U61" s="93" t="e">
        <f t="shared" si="7"/>
        <v>#DIV/0!</v>
      </c>
      <c r="V61" s="93" t="e">
        <f t="shared" si="8"/>
        <v>#DIV/0!</v>
      </c>
    </row>
    <row r="62" spans="2:22" ht="14.25" x14ac:dyDescent="0.2">
      <c r="B62" s="137" t="s">
        <v>54</v>
      </c>
      <c r="C62" s="137" t="s">
        <v>19</v>
      </c>
      <c r="D62" s="137">
        <v>1</v>
      </c>
      <c r="E62" s="137" t="str">
        <f t="shared" si="0"/>
        <v>DIDT</v>
      </c>
      <c r="F62" s="70">
        <v>670</v>
      </c>
      <c r="G62" s="71">
        <v>3.8785707182250898E-2</v>
      </c>
      <c r="H62" s="71">
        <v>4.4116766098340997E-5</v>
      </c>
      <c r="I62" s="71">
        <v>3.0513193188254399E-4</v>
      </c>
      <c r="J62" s="71">
        <v>3.4707202870782398E-7</v>
      </c>
      <c r="K62" s="67" t="e">
        <f t="shared" si="1"/>
        <v>#DIV/0!</v>
      </c>
      <c r="L62" s="67" t="e">
        <f t="shared" si="2"/>
        <v>#DIV/0!</v>
      </c>
      <c r="M62" s="67" t="e">
        <f t="shared" si="3"/>
        <v>#DIV/0!</v>
      </c>
      <c r="N62" s="67" t="e">
        <f t="shared" si="4"/>
        <v>#DIV/0!</v>
      </c>
      <c r="O62" s="201"/>
      <c r="P62" s="201"/>
      <c r="Q62" s="201"/>
      <c r="R62" s="201"/>
      <c r="S62" s="93" t="e">
        <f t="shared" si="5"/>
        <v>#DIV/0!</v>
      </c>
      <c r="T62" s="93" t="e">
        <f t="shared" si="6"/>
        <v>#DIV/0!</v>
      </c>
      <c r="U62" s="93" t="e">
        <f t="shared" si="7"/>
        <v>#DIV/0!</v>
      </c>
      <c r="V62" s="93" t="e">
        <f t="shared" si="8"/>
        <v>#DIV/0!</v>
      </c>
    </row>
    <row r="63" spans="2:22" ht="14.25" x14ac:dyDescent="0.2">
      <c r="B63" s="137" t="s">
        <v>55</v>
      </c>
      <c r="C63" s="137" t="s">
        <v>19</v>
      </c>
      <c r="D63" s="137">
        <v>9</v>
      </c>
      <c r="E63" s="137" t="str">
        <f t="shared" si="0"/>
        <v>DIDT</v>
      </c>
      <c r="F63" s="70">
        <v>450</v>
      </c>
      <c r="G63" s="71">
        <v>0.128170693553984</v>
      </c>
      <c r="H63" s="71">
        <v>1.4578763490135299E-4</v>
      </c>
      <c r="I63" s="71">
        <v>7.1664443874196995E-4</v>
      </c>
      <c r="J63" s="71">
        <v>8.15146538921013E-7</v>
      </c>
      <c r="K63" s="67" t="e">
        <f t="shared" si="1"/>
        <v>#DIV/0!</v>
      </c>
      <c r="L63" s="67" t="e">
        <f t="shared" si="2"/>
        <v>#DIV/0!</v>
      </c>
      <c r="M63" s="67" t="e">
        <f t="shared" si="3"/>
        <v>#DIV/0!</v>
      </c>
      <c r="N63" s="67" t="e">
        <f t="shared" si="4"/>
        <v>#DIV/0!</v>
      </c>
      <c r="O63" s="201"/>
      <c r="P63" s="201"/>
      <c r="Q63" s="201"/>
      <c r="R63" s="201"/>
      <c r="S63" s="93" t="e">
        <f t="shared" si="5"/>
        <v>#DIV/0!</v>
      </c>
      <c r="T63" s="93" t="e">
        <f t="shared" si="6"/>
        <v>#DIV/0!</v>
      </c>
      <c r="U63" s="93" t="e">
        <f t="shared" si="7"/>
        <v>#DIV/0!</v>
      </c>
      <c r="V63" s="93" t="e">
        <f t="shared" si="8"/>
        <v>#DIV/0!</v>
      </c>
    </row>
    <row r="64" spans="2:22" ht="14.25" x14ac:dyDescent="0.2">
      <c r="B64" s="137" t="s">
        <v>56</v>
      </c>
      <c r="C64" s="137" t="s">
        <v>20</v>
      </c>
      <c r="D64" s="137">
        <v>1</v>
      </c>
      <c r="E64" s="137" t="str">
        <f t="shared" si="0"/>
        <v>DIDT</v>
      </c>
      <c r="F64" s="70">
        <v>300</v>
      </c>
      <c r="G64" s="71">
        <v>2.52189796837047E-2</v>
      </c>
      <c r="H64" s="71">
        <v>2.8685304582722901E-5</v>
      </c>
      <c r="I64" s="71">
        <v>2.12824012132839E-4</v>
      </c>
      <c r="J64" s="71">
        <v>2.4207647094012501E-7</v>
      </c>
      <c r="K64" s="67" t="e">
        <f t="shared" si="1"/>
        <v>#DIV/0!</v>
      </c>
      <c r="L64" s="67" t="e">
        <f t="shared" si="2"/>
        <v>#DIV/0!</v>
      </c>
      <c r="M64" s="67" t="e">
        <f t="shared" si="3"/>
        <v>#DIV/0!</v>
      </c>
      <c r="N64" s="67" t="e">
        <f t="shared" si="4"/>
        <v>#DIV/0!</v>
      </c>
      <c r="O64" s="201"/>
      <c r="P64" s="201"/>
      <c r="Q64" s="201"/>
      <c r="R64" s="201"/>
      <c r="S64" s="93" t="e">
        <f t="shared" si="5"/>
        <v>#DIV/0!</v>
      </c>
      <c r="T64" s="93" t="e">
        <f t="shared" si="6"/>
        <v>#DIV/0!</v>
      </c>
      <c r="U64" s="93" t="e">
        <f t="shared" si="7"/>
        <v>#DIV/0!</v>
      </c>
      <c r="V64" s="93" t="e">
        <f t="shared" si="8"/>
        <v>#DIV/0!</v>
      </c>
    </row>
    <row r="65" spans="1:22" ht="14.25" x14ac:dyDescent="0.2">
      <c r="B65" s="137" t="s">
        <v>57</v>
      </c>
      <c r="C65" s="137" t="s">
        <v>20</v>
      </c>
      <c r="D65" s="137">
        <v>2</v>
      </c>
      <c r="E65" s="137" t="str">
        <f t="shared" si="0"/>
        <v>DIDT</v>
      </c>
      <c r="F65" s="70">
        <v>800</v>
      </c>
      <c r="G65" s="71">
        <v>1.8805452084634501E-2</v>
      </c>
      <c r="H65" s="71">
        <v>2.13902437462821E-5</v>
      </c>
      <c r="I65" s="71">
        <v>5.6213324784843698E-5</v>
      </c>
      <c r="J65" s="71">
        <v>6.3939792920318994E-8</v>
      </c>
      <c r="K65" s="67" t="e">
        <f t="shared" si="1"/>
        <v>#DIV/0!</v>
      </c>
      <c r="L65" s="67" t="e">
        <f t="shared" si="2"/>
        <v>#DIV/0!</v>
      </c>
      <c r="M65" s="67" t="e">
        <f t="shared" si="3"/>
        <v>#DIV/0!</v>
      </c>
      <c r="N65" s="67" t="e">
        <f t="shared" si="4"/>
        <v>#DIV/0!</v>
      </c>
      <c r="O65" s="201"/>
      <c r="P65" s="201"/>
      <c r="Q65" s="201"/>
      <c r="R65" s="201"/>
      <c r="S65" s="93" t="e">
        <f t="shared" si="5"/>
        <v>#DIV/0!</v>
      </c>
      <c r="T65" s="93" t="e">
        <f t="shared" si="6"/>
        <v>#DIV/0!</v>
      </c>
      <c r="U65" s="93" t="e">
        <f t="shared" si="7"/>
        <v>#DIV/0!</v>
      </c>
      <c r="V65" s="93" t="e">
        <f t="shared" si="8"/>
        <v>#DIV/0!</v>
      </c>
    </row>
    <row r="66" spans="1:22" ht="14.25" x14ac:dyDescent="0.2">
      <c r="B66" s="137" t="s">
        <v>58</v>
      </c>
      <c r="C66" s="137" t="s">
        <v>20</v>
      </c>
      <c r="D66" s="137">
        <v>6</v>
      </c>
      <c r="E66" s="137" t="str">
        <f t="shared" si="0"/>
        <v>DIDT</v>
      </c>
      <c r="F66" s="70">
        <v>300</v>
      </c>
      <c r="G66" s="71">
        <v>6.3221980929374699E-2</v>
      </c>
      <c r="H66" s="71">
        <v>7.1911782724782798E-5</v>
      </c>
      <c r="I66" s="71">
        <v>1.69938614609932E-4</v>
      </c>
      <c r="J66" s="71">
        <v>1.93296517311508E-7</v>
      </c>
      <c r="K66" s="67" t="e">
        <f t="shared" si="1"/>
        <v>#DIV/0!</v>
      </c>
      <c r="L66" s="67" t="e">
        <f t="shared" si="2"/>
        <v>#DIV/0!</v>
      </c>
      <c r="M66" s="67" t="e">
        <f t="shared" si="3"/>
        <v>#DIV/0!</v>
      </c>
      <c r="N66" s="67" t="e">
        <f t="shared" si="4"/>
        <v>#DIV/0!</v>
      </c>
      <c r="O66" s="201"/>
      <c r="P66" s="201"/>
      <c r="Q66" s="201"/>
      <c r="R66" s="201"/>
      <c r="S66" s="93" t="e">
        <f t="shared" si="5"/>
        <v>#DIV/0!</v>
      </c>
      <c r="T66" s="93" t="e">
        <f t="shared" si="6"/>
        <v>#DIV/0!</v>
      </c>
      <c r="U66" s="93" t="e">
        <f t="shared" si="7"/>
        <v>#DIV/0!</v>
      </c>
      <c r="V66" s="93" t="e">
        <f t="shared" si="8"/>
        <v>#DIV/0!</v>
      </c>
    </row>
    <row r="67" spans="1:22" x14ac:dyDescent="0.2">
      <c r="B67" s="198" t="s">
        <v>120</v>
      </c>
      <c r="C67" s="198"/>
      <c r="D67" s="198"/>
      <c r="E67" s="198"/>
      <c r="F67" s="135"/>
      <c r="G67" s="135"/>
      <c r="H67" s="135"/>
      <c r="I67" s="135"/>
      <c r="J67" s="135"/>
      <c r="K67" s="94" t="e">
        <f>MAX(K20:K66)</f>
        <v>#DIV/0!</v>
      </c>
      <c r="L67" s="94" t="e">
        <f t="shared" ref="L67:V67" si="9">MAX(L20:L66)</f>
        <v>#DIV/0!</v>
      </c>
      <c r="M67" s="94" t="e">
        <f t="shared" si="9"/>
        <v>#DIV/0!</v>
      </c>
      <c r="N67" s="94" t="e">
        <f t="shared" si="9"/>
        <v>#DIV/0!</v>
      </c>
      <c r="O67" s="94"/>
      <c r="P67" s="94"/>
      <c r="Q67" s="94"/>
      <c r="R67" s="94"/>
      <c r="S67" s="94" t="e">
        <f t="shared" si="9"/>
        <v>#DIV/0!</v>
      </c>
      <c r="T67" s="94" t="e">
        <f t="shared" si="9"/>
        <v>#DIV/0!</v>
      </c>
      <c r="U67" s="94" t="e">
        <f t="shared" si="9"/>
        <v>#DIV/0!</v>
      </c>
      <c r="V67" s="94" t="e">
        <f t="shared" si="9"/>
        <v>#DIV/0!</v>
      </c>
    </row>
    <row r="68" spans="1:22" x14ac:dyDescent="0.2">
      <c r="B68" s="198" t="s">
        <v>121</v>
      </c>
      <c r="C68" s="198"/>
      <c r="D68" s="198"/>
      <c r="E68" s="198"/>
      <c r="F68" s="135"/>
      <c r="G68" s="135"/>
      <c r="H68" s="135"/>
      <c r="I68" s="135"/>
      <c r="J68" s="135"/>
      <c r="K68" s="94" t="e">
        <f>MIN(K20:K66)</f>
        <v>#DIV/0!</v>
      </c>
      <c r="L68" s="94" t="e">
        <f>MIN(L20:L66)</f>
        <v>#DIV/0!</v>
      </c>
      <c r="M68" s="94" t="e">
        <f>MIN(M20:M66)</f>
        <v>#DIV/0!</v>
      </c>
      <c r="N68" s="94" t="e">
        <f>MIN(N20:N66)</f>
        <v>#DIV/0!</v>
      </c>
      <c r="O68" s="94"/>
      <c r="P68" s="94"/>
      <c r="Q68" s="94"/>
      <c r="R68" s="94"/>
      <c r="S68" s="94" t="e">
        <f>MIN(S20:S66)</f>
        <v>#DIV/0!</v>
      </c>
      <c r="T68" s="94" t="e">
        <f>MIN(T20:T66)</f>
        <v>#DIV/0!</v>
      </c>
      <c r="U68" s="94" t="e">
        <f>MIN(U20:U66)</f>
        <v>#DIV/0!</v>
      </c>
      <c r="V68" s="94" t="e">
        <f>MIN(V20:V66)</f>
        <v>#DIV/0!</v>
      </c>
    </row>
    <row r="69" spans="1:22" x14ac:dyDescent="0.2">
      <c r="A69" s="133"/>
      <c r="B69" s="22"/>
      <c r="C69" s="22"/>
      <c r="D69" s="22"/>
      <c r="E69" s="135" t="s">
        <v>288</v>
      </c>
      <c r="F69" s="22"/>
      <c r="G69" s="22"/>
      <c r="H69" s="22"/>
      <c r="I69" s="22"/>
      <c r="J69" s="22"/>
      <c r="K69" s="94" t="e">
        <f>_xlfn.PERCENTILE.INC(K$20:K$66,0.9)</f>
        <v>#DIV/0!</v>
      </c>
      <c r="L69" s="94" t="e">
        <f t="shared" ref="L69:V69" si="10">_xlfn.PERCENTILE.INC(L$20:L$66,0.9)</f>
        <v>#DIV/0!</v>
      </c>
      <c r="M69" s="94" t="e">
        <f t="shared" si="10"/>
        <v>#DIV/0!</v>
      </c>
      <c r="N69" s="94" t="e">
        <f t="shared" si="10"/>
        <v>#DIV/0!</v>
      </c>
      <c r="O69" s="94"/>
      <c r="P69" s="94"/>
      <c r="Q69" s="94"/>
      <c r="R69" s="94"/>
      <c r="S69" s="94" t="e">
        <f t="shared" si="10"/>
        <v>#DIV/0!</v>
      </c>
      <c r="T69" s="94" t="e">
        <f t="shared" si="10"/>
        <v>#DIV/0!</v>
      </c>
      <c r="U69" s="94" t="e">
        <f t="shared" si="10"/>
        <v>#DIV/0!</v>
      </c>
      <c r="V69" s="94" t="e">
        <f t="shared" si="10"/>
        <v>#DIV/0!</v>
      </c>
    </row>
    <row r="70" spans="1:22" x14ac:dyDescent="0.2">
      <c r="B70" s="22"/>
      <c r="C70" s="22"/>
      <c r="D70" s="22"/>
      <c r="E70" s="135" t="s">
        <v>289</v>
      </c>
      <c r="F70" s="22"/>
      <c r="G70" s="22"/>
      <c r="H70" s="22"/>
      <c r="I70" s="22"/>
      <c r="J70" s="22"/>
      <c r="K70" s="94" t="e">
        <f>_xlfn.PERCENTILE.INC(K$20:K$66,0.8)</f>
        <v>#DIV/0!</v>
      </c>
      <c r="L70" s="94" t="e">
        <f t="shared" ref="L70:V70" si="11">_xlfn.PERCENTILE.INC(L$20:L$66,0.8)</f>
        <v>#DIV/0!</v>
      </c>
      <c r="M70" s="94" t="e">
        <f t="shared" si="11"/>
        <v>#DIV/0!</v>
      </c>
      <c r="N70" s="94" t="e">
        <f t="shared" si="11"/>
        <v>#DIV/0!</v>
      </c>
      <c r="O70" s="94"/>
      <c r="P70" s="94"/>
      <c r="Q70" s="94"/>
      <c r="R70" s="94"/>
      <c r="S70" s="94" t="e">
        <f t="shared" si="11"/>
        <v>#DIV/0!</v>
      </c>
      <c r="T70" s="94" t="e">
        <f t="shared" si="11"/>
        <v>#DIV/0!</v>
      </c>
      <c r="U70" s="94" t="e">
        <f t="shared" si="11"/>
        <v>#DIV/0!</v>
      </c>
      <c r="V70" s="94" t="e">
        <f t="shared" si="11"/>
        <v>#DIV/0!</v>
      </c>
    </row>
    <row r="71" spans="1:22" x14ac:dyDescent="0.2">
      <c r="B71" s="22"/>
      <c r="C71" s="22"/>
      <c r="D71" s="22"/>
      <c r="E71" s="135" t="s">
        <v>290</v>
      </c>
      <c r="F71" s="22"/>
      <c r="G71" s="22"/>
      <c r="H71" s="22"/>
      <c r="I71" s="22"/>
      <c r="J71" s="22"/>
      <c r="K71" s="94" t="e">
        <f>_xlfn.PERCENTILE.INC(K$20:K$66,0.75)</f>
        <v>#DIV/0!</v>
      </c>
      <c r="L71" s="94" t="e">
        <f t="shared" ref="L71:V71" si="12">_xlfn.PERCENTILE.INC(L$20:L$66,0.75)</f>
        <v>#DIV/0!</v>
      </c>
      <c r="M71" s="94" t="e">
        <f t="shared" si="12"/>
        <v>#DIV/0!</v>
      </c>
      <c r="N71" s="94" t="e">
        <f t="shared" si="12"/>
        <v>#DIV/0!</v>
      </c>
      <c r="O71" s="94"/>
      <c r="P71" s="94"/>
      <c r="Q71" s="94"/>
      <c r="R71" s="94"/>
      <c r="S71" s="94" t="e">
        <f t="shared" si="12"/>
        <v>#DIV/0!</v>
      </c>
      <c r="T71" s="94" t="e">
        <f t="shared" si="12"/>
        <v>#DIV/0!</v>
      </c>
      <c r="U71" s="94" t="e">
        <f t="shared" si="12"/>
        <v>#DIV/0!</v>
      </c>
      <c r="V71" s="94" t="e">
        <f t="shared" si="12"/>
        <v>#DIV/0!</v>
      </c>
    </row>
    <row r="72" spans="1:22" x14ac:dyDescent="0.2">
      <c r="B72" s="22"/>
      <c r="C72" s="22"/>
      <c r="D72" s="22"/>
      <c r="E72" s="135" t="s">
        <v>291</v>
      </c>
      <c r="F72" s="22"/>
      <c r="G72" s="22"/>
      <c r="H72" s="22"/>
      <c r="I72" s="22"/>
      <c r="J72" s="22"/>
      <c r="K72" s="94" t="e">
        <f>_xlfn.PERCENTILE.INC(K$20:K$66,0.5)</f>
        <v>#DIV/0!</v>
      </c>
      <c r="L72" s="94" t="e">
        <f t="shared" ref="L72:V72" si="13">_xlfn.PERCENTILE.INC(L$20:L$66,0.5)</f>
        <v>#DIV/0!</v>
      </c>
      <c r="M72" s="94" t="e">
        <f t="shared" si="13"/>
        <v>#DIV/0!</v>
      </c>
      <c r="N72" s="94" t="e">
        <f t="shared" si="13"/>
        <v>#DIV/0!</v>
      </c>
      <c r="O72" s="94"/>
      <c r="P72" s="94"/>
      <c r="Q72" s="94"/>
      <c r="R72" s="94"/>
      <c r="S72" s="94" t="e">
        <f t="shared" si="13"/>
        <v>#DIV/0!</v>
      </c>
      <c r="T72" s="94" t="e">
        <f t="shared" si="13"/>
        <v>#DIV/0!</v>
      </c>
      <c r="U72" s="94" t="e">
        <f t="shared" si="13"/>
        <v>#DIV/0!</v>
      </c>
      <c r="V72" s="94" t="e">
        <f t="shared" si="13"/>
        <v>#DIV/0!</v>
      </c>
    </row>
    <row r="73" spans="1:22" x14ac:dyDescent="0.2">
      <c r="B73" s="22"/>
      <c r="C73" s="22"/>
      <c r="D73" s="22"/>
      <c r="E73" s="135" t="s">
        <v>292</v>
      </c>
      <c r="F73" s="22"/>
      <c r="G73" s="22"/>
      <c r="H73" s="22"/>
      <c r="I73" s="22"/>
      <c r="J73" s="22"/>
      <c r="K73" s="94" t="e">
        <f>_xlfn.PERCENTILE.INC(K$20:K$66,0.25)</f>
        <v>#DIV/0!</v>
      </c>
      <c r="L73" s="94" t="e">
        <f t="shared" ref="L73:V73" si="14">_xlfn.PERCENTILE.INC(L$20:L$66,0.25)</f>
        <v>#DIV/0!</v>
      </c>
      <c r="M73" s="94" t="e">
        <f t="shared" si="14"/>
        <v>#DIV/0!</v>
      </c>
      <c r="N73" s="94" t="e">
        <f t="shared" si="14"/>
        <v>#DIV/0!</v>
      </c>
      <c r="O73" s="94"/>
      <c r="P73" s="94"/>
      <c r="Q73" s="94"/>
      <c r="R73" s="94"/>
      <c r="S73" s="94" t="e">
        <f t="shared" si="14"/>
        <v>#DIV/0!</v>
      </c>
      <c r="T73" s="94" t="e">
        <f t="shared" si="14"/>
        <v>#DIV/0!</v>
      </c>
      <c r="U73" s="94" t="e">
        <f t="shared" si="14"/>
        <v>#DIV/0!</v>
      </c>
      <c r="V73" s="94" t="e">
        <f t="shared" si="14"/>
        <v>#DIV/0!</v>
      </c>
    </row>
    <row r="74" spans="1:22" x14ac:dyDescent="0.2">
      <c r="B74" s="22"/>
      <c r="C74" s="22"/>
      <c r="D74" s="22"/>
      <c r="E74" s="135" t="s">
        <v>293</v>
      </c>
      <c r="F74" s="22"/>
      <c r="G74" s="22"/>
      <c r="H74" s="22"/>
      <c r="I74" s="22"/>
      <c r="J74" s="22"/>
      <c r="K74" s="94" t="e">
        <f>_xlfn.PERCENTILE.INC(K$20:K$66,0.1)</f>
        <v>#DIV/0!</v>
      </c>
      <c r="L74" s="94" t="e">
        <f t="shared" ref="L74:V74" si="15">_xlfn.PERCENTILE.INC(L$20:L$66,0.1)</f>
        <v>#DIV/0!</v>
      </c>
      <c r="M74" s="94" t="e">
        <f t="shared" si="15"/>
        <v>#DIV/0!</v>
      </c>
      <c r="N74" s="94" t="e">
        <f t="shared" si="15"/>
        <v>#DIV/0!</v>
      </c>
      <c r="O74" s="94"/>
      <c r="P74" s="94"/>
      <c r="Q74" s="94"/>
      <c r="R74" s="94"/>
      <c r="S74" s="94" t="e">
        <f t="shared" si="15"/>
        <v>#DIV/0!</v>
      </c>
      <c r="T74" s="94" t="e">
        <f t="shared" si="15"/>
        <v>#DIV/0!</v>
      </c>
      <c r="U74" s="94" t="e">
        <f t="shared" si="15"/>
        <v>#DIV/0!</v>
      </c>
      <c r="V74" s="94" t="e">
        <f t="shared" si="15"/>
        <v>#DIV/0!</v>
      </c>
    </row>
  </sheetData>
  <mergeCells count="12">
    <mergeCell ref="B68:E68"/>
    <mergeCell ref="B2:V2"/>
    <mergeCell ref="B4:V4"/>
    <mergeCell ref="B6:H6"/>
    <mergeCell ref="B12:H12"/>
    <mergeCell ref="B18:V18"/>
    <mergeCell ref="C19:D19"/>
    <mergeCell ref="O20:O66"/>
    <mergeCell ref="P20:P66"/>
    <mergeCell ref="Q20:Q66"/>
    <mergeCell ref="R20:R66"/>
    <mergeCell ref="B67:E67"/>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V73"/>
  <sheetViews>
    <sheetView topLeftCell="C37" workbookViewId="0">
      <selection activeCell="J24" sqref="J24"/>
    </sheetView>
  </sheetViews>
  <sheetFormatPr defaultRowHeight="12.75" x14ac:dyDescent="0.2"/>
  <cols>
    <col min="1" max="1" width="9" style="1"/>
    <col min="2" max="2" width="24.625" style="1" bestFit="1" customWidth="1"/>
    <col min="3" max="3" width="3.875" style="1" bestFit="1" customWidth="1"/>
    <col min="4" max="4" width="3.625" style="1" customWidth="1"/>
    <col min="5" max="5" width="23.5" style="1" customWidth="1"/>
    <col min="6" max="6" width="10.75" style="1" customWidth="1"/>
    <col min="7" max="7" width="13.75" style="1" customWidth="1"/>
    <col min="8" max="8" width="11.625" style="1" customWidth="1"/>
    <col min="9" max="9" width="15.375" style="1" customWidth="1"/>
    <col min="10" max="10" width="12.75" style="1" customWidth="1"/>
    <col min="11" max="11" width="26.75" style="1" bestFit="1" customWidth="1"/>
    <col min="12" max="12" width="19.5" style="1" bestFit="1" customWidth="1"/>
    <col min="13" max="13" width="26.75" style="1" bestFit="1" customWidth="1"/>
    <col min="14" max="14" width="22.125" style="1" bestFit="1" customWidth="1"/>
    <col min="15" max="18" width="9" style="1"/>
    <col min="19" max="22" width="14.375" style="1" bestFit="1" customWidth="1"/>
    <col min="23" max="16384" width="9" style="1"/>
  </cols>
  <sheetData>
    <row r="2" spans="2:22" ht="18" x14ac:dyDescent="0.25">
      <c r="B2" s="160" t="s">
        <v>302</v>
      </c>
      <c r="C2" s="160"/>
      <c r="D2" s="160"/>
      <c r="E2" s="160"/>
      <c r="F2" s="160"/>
      <c r="G2" s="160"/>
      <c r="H2" s="160"/>
      <c r="I2" s="160"/>
      <c r="J2" s="160"/>
      <c r="K2" s="160"/>
      <c r="L2" s="160"/>
      <c r="M2" s="160"/>
      <c r="N2" s="160"/>
      <c r="O2" s="160"/>
      <c r="P2" s="160"/>
      <c r="Q2" s="160"/>
      <c r="R2" s="160"/>
      <c r="S2" s="160"/>
      <c r="T2" s="160"/>
      <c r="U2" s="160"/>
      <c r="V2" s="160"/>
    </row>
    <row r="4" spans="2:22" ht="21" customHeight="1" thickBot="1" x14ac:dyDescent="0.35">
      <c r="B4" s="159" t="s">
        <v>297</v>
      </c>
      <c r="C4" s="159"/>
      <c r="D4" s="159"/>
      <c r="E4" s="159"/>
      <c r="F4" s="159"/>
      <c r="G4" s="159"/>
      <c r="H4" s="159"/>
      <c r="I4" s="159"/>
      <c r="J4" s="159"/>
      <c r="K4" s="159"/>
      <c r="L4" s="159"/>
      <c r="M4" s="159"/>
      <c r="N4" s="159"/>
      <c r="O4" s="159"/>
      <c r="P4" s="159"/>
      <c r="Q4" s="159"/>
      <c r="R4" s="159"/>
      <c r="S4" s="159"/>
      <c r="T4" s="159"/>
      <c r="U4" s="159"/>
      <c r="V4" s="159"/>
    </row>
    <row r="5" spans="2:22" ht="13.5" thickTop="1" x14ac:dyDescent="0.2">
      <c r="B5" s="133"/>
      <c r="C5" s="133"/>
      <c r="D5" s="133"/>
      <c r="E5" s="133"/>
      <c r="F5" s="133"/>
      <c r="G5" s="133"/>
      <c r="H5" s="133"/>
      <c r="I5" s="133"/>
      <c r="J5" s="133"/>
      <c r="K5" s="133"/>
      <c r="L5" s="133"/>
      <c r="M5" s="133"/>
      <c r="N5" s="133"/>
    </row>
    <row r="6" spans="2:22" ht="18" thickBot="1" x14ac:dyDescent="0.35">
      <c r="B6" s="200" t="s">
        <v>160</v>
      </c>
      <c r="C6" s="200"/>
      <c r="D6" s="200"/>
      <c r="E6" s="200"/>
      <c r="F6" s="200"/>
      <c r="G6" s="200"/>
      <c r="H6" s="200"/>
      <c r="I6" s="133"/>
      <c r="J6" s="133"/>
      <c r="K6" s="133"/>
      <c r="L6" s="133"/>
      <c r="M6" s="133"/>
      <c r="N6" s="133"/>
    </row>
    <row r="7" spans="2:22" ht="13.5" thickTop="1" x14ac:dyDescent="0.2">
      <c r="I7" s="133"/>
      <c r="K7" s="133"/>
      <c r="L7" s="133"/>
      <c r="M7" s="133"/>
      <c r="N7" s="133"/>
    </row>
    <row r="8" spans="2:22" ht="15" x14ac:dyDescent="0.2">
      <c r="B8" s="1" t="s">
        <v>236</v>
      </c>
      <c r="G8" s="66">
        <f>Leaching_MAMPEC_D</f>
        <v>2.5</v>
      </c>
      <c r="H8" s="33" t="s">
        <v>155</v>
      </c>
      <c r="I8" s="133"/>
      <c r="J8" s="133" t="s">
        <v>303</v>
      </c>
      <c r="K8" s="133"/>
      <c r="L8" s="133"/>
      <c r="M8" s="133"/>
      <c r="N8" s="133"/>
    </row>
    <row r="9" spans="2:22" ht="15" x14ac:dyDescent="0.2">
      <c r="B9" s="1" t="s">
        <v>163</v>
      </c>
      <c r="G9" s="43" t="e">
        <f>Leaching_Product_D</f>
        <v>#DIV/0!</v>
      </c>
      <c r="H9" s="33" t="s">
        <v>155</v>
      </c>
      <c r="I9" s="133"/>
      <c r="J9" s="133"/>
      <c r="K9" s="133"/>
      <c r="L9" s="133"/>
      <c r="M9" s="133"/>
      <c r="N9" s="133"/>
    </row>
    <row r="10" spans="2:22" x14ac:dyDescent="0.2">
      <c r="B10" s="1" t="s">
        <v>161</v>
      </c>
      <c r="G10" s="43" t="e">
        <f>Leaching_Conversion_Factor_D</f>
        <v>#DIV/0!</v>
      </c>
      <c r="H10" s="1" t="s">
        <v>2</v>
      </c>
      <c r="I10" s="133"/>
      <c r="J10" s="133"/>
      <c r="K10" s="133"/>
      <c r="L10" s="133"/>
      <c r="M10" s="133"/>
      <c r="N10" s="133"/>
    </row>
    <row r="11" spans="2:22" x14ac:dyDescent="0.2">
      <c r="G11" s="43"/>
      <c r="I11" s="133"/>
      <c r="J11" s="133"/>
      <c r="K11" s="133"/>
      <c r="L11" s="133"/>
      <c r="M11" s="133"/>
      <c r="N11" s="133"/>
    </row>
    <row r="12" spans="2:22" ht="18" thickBot="1" x14ac:dyDescent="0.35">
      <c r="B12" s="200" t="s">
        <v>235</v>
      </c>
      <c r="C12" s="200"/>
      <c r="D12" s="200"/>
      <c r="E12" s="200"/>
      <c r="F12" s="200"/>
      <c r="G12" s="200"/>
      <c r="H12" s="200"/>
      <c r="I12" s="133"/>
      <c r="J12" s="133"/>
      <c r="K12" s="133"/>
      <c r="L12" s="133"/>
      <c r="M12" s="133"/>
      <c r="N12" s="133"/>
    </row>
    <row r="13" spans="2:22" ht="13.5" thickTop="1" x14ac:dyDescent="0.2">
      <c r="I13" s="133"/>
      <c r="J13" s="133"/>
      <c r="K13" s="133"/>
      <c r="L13" s="133"/>
      <c r="M13" s="133"/>
      <c r="N13" s="133"/>
    </row>
    <row r="14" spans="2:22" x14ac:dyDescent="0.2">
      <c r="B14" s="1" t="s">
        <v>254</v>
      </c>
      <c r="G14" s="66">
        <f>Application_MAMPEC_D</f>
        <v>0.9</v>
      </c>
      <c r="I14" s="133"/>
      <c r="J14" s="133" t="s">
        <v>303</v>
      </c>
      <c r="K14" s="133"/>
      <c r="L14" s="133"/>
      <c r="M14" s="133"/>
      <c r="N14" s="133"/>
    </row>
    <row r="15" spans="2:22" x14ac:dyDescent="0.2">
      <c r="B15" s="1" t="s">
        <v>237</v>
      </c>
      <c r="G15" s="1">
        <f>Application_Factor_D</f>
        <v>0</v>
      </c>
      <c r="I15" s="133"/>
      <c r="J15" s="133"/>
      <c r="K15" s="133"/>
      <c r="L15" s="133"/>
      <c r="M15" s="133"/>
      <c r="N15" s="133"/>
    </row>
    <row r="16" spans="2:22" x14ac:dyDescent="0.2">
      <c r="B16" s="1" t="s">
        <v>161</v>
      </c>
      <c r="G16" s="1">
        <f>Application_Conversion_Factor_D</f>
        <v>0</v>
      </c>
      <c r="H16" s="63"/>
      <c r="I16" s="133"/>
      <c r="J16" s="133"/>
      <c r="K16" s="133"/>
      <c r="L16" s="133"/>
      <c r="M16" s="133"/>
      <c r="N16" s="133"/>
    </row>
    <row r="17" spans="2:22" x14ac:dyDescent="0.2">
      <c r="B17" s="133"/>
      <c r="C17" s="133"/>
      <c r="D17" s="133"/>
      <c r="E17" s="133"/>
      <c r="F17" s="133"/>
      <c r="G17" s="133"/>
      <c r="H17" s="133"/>
      <c r="I17" s="133"/>
      <c r="J17" s="133"/>
      <c r="K17" s="133"/>
      <c r="L17" s="133"/>
      <c r="M17" s="133"/>
      <c r="N17" s="133"/>
    </row>
    <row r="18" spans="2:22" ht="15" x14ac:dyDescent="0.2">
      <c r="B18" s="186" t="s">
        <v>265</v>
      </c>
      <c r="C18" s="186"/>
      <c r="D18" s="186"/>
      <c r="E18" s="186"/>
      <c r="F18" s="186"/>
      <c r="G18" s="186"/>
      <c r="H18" s="186"/>
      <c r="I18" s="186"/>
      <c r="J18" s="186"/>
      <c r="K18" s="186"/>
      <c r="L18" s="186"/>
      <c r="M18" s="186"/>
      <c r="N18" s="186"/>
      <c r="O18" s="186"/>
      <c r="P18" s="186"/>
      <c r="Q18" s="186"/>
      <c r="R18" s="186"/>
      <c r="S18" s="186"/>
      <c r="T18" s="186"/>
      <c r="U18" s="186"/>
      <c r="V18" s="186"/>
    </row>
    <row r="19" spans="2:22" ht="128.25" x14ac:dyDescent="0.2">
      <c r="B19" s="16" t="s">
        <v>10</v>
      </c>
      <c r="C19" s="199" t="s">
        <v>11</v>
      </c>
      <c r="D19" s="199"/>
      <c r="E19" s="16" t="s">
        <v>12</v>
      </c>
      <c r="F19" s="16" t="s">
        <v>255</v>
      </c>
      <c r="G19" s="18" t="s">
        <v>256</v>
      </c>
      <c r="H19" s="18" t="s">
        <v>268</v>
      </c>
      <c r="I19" s="18" t="s">
        <v>257</v>
      </c>
      <c r="J19" s="18" t="s">
        <v>258</v>
      </c>
      <c r="K19" s="16" t="s">
        <v>244</v>
      </c>
      <c r="L19" s="16" t="s">
        <v>334</v>
      </c>
      <c r="M19" s="16" t="s">
        <v>335</v>
      </c>
      <c r="N19" s="16" t="s">
        <v>336</v>
      </c>
      <c r="O19" s="16" t="s">
        <v>245</v>
      </c>
      <c r="P19" s="16" t="s">
        <v>246</v>
      </c>
      <c r="Q19" s="16" t="s">
        <v>247</v>
      </c>
      <c r="R19" s="16" t="s">
        <v>248</v>
      </c>
      <c r="S19" s="16" t="s">
        <v>170</v>
      </c>
      <c r="T19" s="16" t="s">
        <v>337</v>
      </c>
      <c r="U19" s="16" t="s">
        <v>338</v>
      </c>
      <c r="V19" s="16" t="s">
        <v>339</v>
      </c>
    </row>
    <row r="20" spans="2:22" ht="14.25" x14ac:dyDescent="0.2">
      <c r="B20" s="137" t="s">
        <v>74</v>
      </c>
      <c r="C20" s="137" t="s">
        <v>59</v>
      </c>
      <c r="D20" s="137">
        <v>1</v>
      </c>
      <c r="E20" s="137" t="str">
        <f t="shared" ref="E20:E65" si="0">Compound_Name_D</f>
        <v>DIDT</v>
      </c>
      <c r="F20" s="70">
        <v>350</v>
      </c>
      <c r="G20" s="71">
        <v>4.7355709578841901E-2</v>
      </c>
      <c r="H20" s="71">
        <v>5.38647070607112E-5</v>
      </c>
      <c r="I20" s="71">
        <v>1.9696987955125501E-4</v>
      </c>
      <c r="J20" s="71">
        <v>2.2404320353020799E-7</v>
      </c>
      <c r="K20" s="67" t="e">
        <f t="shared" ref="K20:K65" si="1">((($F20/100)*G20)*Leaching_Conversion_Factor_D*Application_Conversion_Factor_D)+Background_SW_Med_D</f>
        <v>#DIV/0!</v>
      </c>
      <c r="L20" s="67" t="e">
        <f t="shared" ref="L20:L65" si="2">((($F20/100)*H20)*Leaching_Conversion_Factor_D*Application_Conversion_Factor_D)+Background_Sed_Med_D</f>
        <v>#DIV/0!</v>
      </c>
      <c r="M20" s="67" t="e">
        <f t="shared" ref="M20:M65" si="3">((($F20/100)*I20)*Leaching_Conversion_Factor_D*Application_Conversion_Factor_D)+Background_SW_Med_D</f>
        <v>#DIV/0!</v>
      </c>
      <c r="N20" s="67" t="e">
        <f t="shared" ref="N20:N65" si="4">((($F20/100)*J20)*Leaching_Conversion_Factor_D*Application_Conversion_Factor_D)+Background_Sed_Med_D</f>
        <v>#DIV/0!</v>
      </c>
      <c r="O20" s="201">
        <f>PNEC_Aquatic_Inside_D</f>
        <v>1.7999999999999999E-2</v>
      </c>
      <c r="P20" s="201">
        <f>PNEC_Sediment_Inside_D</f>
        <v>1.37E-4</v>
      </c>
      <c r="Q20" s="201">
        <f>PNEC_Aquatic_Surrounding_D</f>
        <v>1.7999999999999999E-2</v>
      </c>
      <c r="R20" s="201">
        <f>PNEC_Sediment_Surrounding_D</f>
        <v>1.37E-4</v>
      </c>
      <c r="S20" s="67" t="e">
        <f t="shared" ref="S20:S65" si="5">K20/PNEC_Aquatic_Inside_D</f>
        <v>#DIV/0!</v>
      </c>
      <c r="T20" s="67" t="e">
        <f t="shared" ref="T20:T65" si="6">L20/PNEC_Sediment_Inside_D</f>
        <v>#DIV/0!</v>
      </c>
      <c r="U20" s="67" t="e">
        <f t="shared" ref="U20:U65" si="7">M20/PNEC_Aquatic_Surrounding_D</f>
        <v>#DIV/0!</v>
      </c>
      <c r="V20" s="67" t="e">
        <f t="shared" ref="V20:V65" si="8">N20/PNEC_Sediment_Surrounding_D</f>
        <v>#DIV/0!</v>
      </c>
    </row>
    <row r="21" spans="2:22" ht="14.25" x14ac:dyDescent="0.2">
      <c r="B21" s="137" t="s">
        <v>75</v>
      </c>
      <c r="C21" s="137" t="s">
        <v>59</v>
      </c>
      <c r="D21" s="137">
        <v>2</v>
      </c>
      <c r="E21" s="137" t="str">
        <f t="shared" si="0"/>
        <v>DIDT</v>
      </c>
      <c r="F21" s="70">
        <v>237</v>
      </c>
      <c r="G21" s="71">
        <v>0.10716860467568</v>
      </c>
      <c r="H21" s="71">
        <v>1.2189882912934999E-4</v>
      </c>
      <c r="I21" s="71">
        <v>3.26521407901016E-4</v>
      </c>
      <c r="J21" s="71">
        <v>3.7140146637392002E-7</v>
      </c>
      <c r="K21" s="67" t="e">
        <f t="shared" si="1"/>
        <v>#DIV/0!</v>
      </c>
      <c r="L21" s="67" t="e">
        <f t="shared" si="2"/>
        <v>#DIV/0!</v>
      </c>
      <c r="M21" s="67" t="e">
        <f t="shared" si="3"/>
        <v>#DIV/0!</v>
      </c>
      <c r="N21" s="67" t="e">
        <f t="shared" si="4"/>
        <v>#DIV/0!</v>
      </c>
      <c r="O21" s="201"/>
      <c r="P21" s="201"/>
      <c r="Q21" s="201"/>
      <c r="R21" s="201"/>
      <c r="S21" s="67" t="e">
        <f t="shared" si="5"/>
        <v>#DIV/0!</v>
      </c>
      <c r="T21" s="67" t="e">
        <f t="shared" si="6"/>
        <v>#DIV/0!</v>
      </c>
      <c r="U21" s="67" t="e">
        <f t="shared" si="7"/>
        <v>#DIV/0!</v>
      </c>
      <c r="V21" s="67" t="e">
        <f t="shared" si="8"/>
        <v>#DIV/0!</v>
      </c>
    </row>
    <row r="22" spans="2:22" ht="14.25" x14ac:dyDescent="0.2">
      <c r="B22" s="137" t="s">
        <v>76</v>
      </c>
      <c r="C22" s="137" t="s">
        <v>59</v>
      </c>
      <c r="D22" s="137">
        <v>3</v>
      </c>
      <c r="E22" s="137" t="str">
        <f t="shared" si="0"/>
        <v>DIDT</v>
      </c>
      <c r="F22" s="70">
        <v>50</v>
      </c>
      <c r="G22" s="71">
        <v>4.7386098215356498E-2</v>
      </c>
      <c r="H22" s="71">
        <v>5.3899272952548903E-5</v>
      </c>
      <c r="I22" s="71">
        <v>2.0408236070206499E-4</v>
      </c>
      <c r="J22" s="71">
        <v>2.3213328741478E-7</v>
      </c>
      <c r="K22" s="67" t="e">
        <f t="shared" si="1"/>
        <v>#DIV/0!</v>
      </c>
      <c r="L22" s="67" t="e">
        <f t="shared" si="2"/>
        <v>#DIV/0!</v>
      </c>
      <c r="M22" s="67" t="e">
        <f t="shared" si="3"/>
        <v>#DIV/0!</v>
      </c>
      <c r="N22" s="67" t="e">
        <f t="shared" si="4"/>
        <v>#DIV/0!</v>
      </c>
      <c r="O22" s="201"/>
      <c r="P22" s="201"/>
      <c r="Q22" s="201"/>
      <c r="R22" s="201"/>
      <c r="S22" s="67" t="e">
        <f t="shared" si="5"/>
        <v>#DIV/0!</v>
      </c>
      <c r="T22" s="67" t="e">
        <f t="shared" si="6"/>
        <v>#DIV/0!</v>
      </c>
      <c r="U22" s="67" t="e">
        <f t="shared" si="7"/>
        <v>#DIV/0!</v>
      </c>
      <c r="V22" s="67" t="e">
        <f t="shared" si="8"/>
        <v>#DIV/0!</v>
      </c>
    </row>
    <row r="23" spans="2:22" ht="14.25" x14ac:dyDescent="0.2">
      <c r="B23" s="137" t="s">
        <v>77</v>
      </c>
      <c r="C23" s="137" t="s">
        <v>59</v>
      </c>
      <c r="D23" s="137">
        <v>5</v>
      </c>
      <c r="E23" s="137" t="str">
        <f t="shared" si="0"/>
        <v>DIDT</v>
      </c>
      <c r="F23" s="70">
        <v>25</v>
      </c>
      <c r="G23" s="71">
        <v>5.0690661743283301E-2</v>
      </c>
      <c r="H23" s="71">
        <v>5.7658045352582098E-5</v>
      </c>
      <c r="I23" s="71">
        <v>3.0235683058856498E-4</v>
      </c>
      <c r="J23" s="71">
        <v>3.43915492212292E-7</v>
      </c>
      <c r="K23" s="67" t="e">
        <f t="shared" si="1"/>
        <v>#DIV/0!</v>
      </c>
      <c r="L23" s="67" t="e">
        <f t="shared" si="2"/>
        <v>#DIV/0!</v>
      </c>
      <c r="M23" s="67" t="e">
        <f t="shared" si="3"/>
        <v>#DIV/0!</v>
      </c>
      <c r="N23" s="67" t="e">
        <f t="shared" si="4"/>
        <v>#DIV/0!</v>
      </c>
      <c r="O23" s="201"/>
      <c r="P23" s="201"/>
      <c r="Q23" s="201"/>
      <c r="R23" s="201"/>
      <c r="S23" s="67" t="e">
        <f t="shared" si="5"/>
        <v>#DIV/0!</v>
      </c>
      <c r="T23" s="67" t="e">
        <f t="shared" si="6"/>
        <v>#DIV/0!</v>
      </c>
      <c r="U23" s="67" t="e">
        <f t="shared" si="7"/>
        <v>#DIV/0!</v>
      </c>
      <c r="V23" s="67" t="e">
        <f t="shared" si="8"/>
        <v>#DIV/0!</v>
      </c>
    </row>
    <row r="24" spans="2:22" ht="14.25" x14ac:dyDescent="0.2">
      <c r="B24" s="137" t="s">
        <v>78</v>
      </c>
      <c r="C24" s="137" t="s">
        <v>13</v>
      </c>
      <c r="D24" s="137">
        <v>10</v>
      </c>
      <c r="E24" s="137" t="str">
        <f t="shared" si="0"/>
        <v>DIDT</v>
      </c>
      <c r="F24" s="70">
        <v>176</v>
      </c>
      <c r="G24" s="71">
        <v>4.5929785817861599E-2</v>
      </c>
      <c r="H24" s="71">
        <v>5.2242791207390802E-5</v>
      </c>
      <c r="I24" s="71">
        <v>1.2715170087329499E-4</v>
      </c>
      <c r="J24" s="71">
        <v>1.4462858224021101E-7</v>
      </c>
      <c r="K24" s="67" t="e">
        <f t="shared" si="1"/>
        <v>#DIV/0!</v>
      </c>
      <c r="L24" s="67" t="e">
        <f t="shared" si="2"/>
        <v>#DIV/0!</v>
      </c>
      <c r="M24" s="67" t="e">
        <f t="shared" si="3"/>
        <v>#DIV/0!</v>
      </c>
      <c r="N24" s="67" t="e">
        <f t="shared" si="4"/>
        <v>#DIV/0!</v>
      </c>
      <c r="O24" s="201"/>
      <c r="P24" s="201"/>
      <c r="Q24" s="201"/>
      <c r="R24" s="201"/>
      <c r="S24" s="67" t="e">
        <f t="shared" si="5"/>
        <v>#DIV/0!</v>
      </c>
      <c r="T24" s="67" t="e">
        <f t="shared" si="6"/>
        <v>#DIV/0!</v>
      </c>
      <c r="U24" s="67" t="e">
        <f t="shared" si="7"/>
        <v>#DIV/0!</v>
      </c>
      <c r="V24" s="67" t="e">
        <f t="shared" si="8"/>
        <v>#DIV/0!</v>
      </c>
    </row>
    <row r="25" spans="2:22" ht="14.25" x14ac:dyDescent="0.2">
      <c r="B25" s="137" t="s">
        <v>79</v>
      </c>
      <c r="C25" s="137" t="s">
        <v>13</v>
      </c>
      <c r="D25" s="137">
        <v>4</v>
      </c>
      <c r="E25" s="137" t="str">
        <f t="shared" si="0"/>
        <v>DIDT</v>
      </c>
      <c r="F25" s="70">
        <v>440</v>
      </c>
      <c r="G25" s="71">
        <v>8.0164584433659897E-2</v>
      </c>
      <c r="H25" s="71">
        <v>9.1183131371508396E-5</v>
      </c>
      <c r="I25" s="71">
        <v>1.8600278448846301E-4</v>
      </c>
      <c r="J25" s="71">
        <v>2.1156869177676399E-7</v>
      </c>
      <c r="K25" s="67" t="e">
        <f t="shared" si="1"/>
        <v>#DIV/0!</v>
      </c>
      <c r="L25" s="67" t="e">
        <f t="shared" si="2"/>
        <v>#DIV/0!</v>
      </c>
      <c r="M25" s="67" t="e">
        <f t="shared" si="3"/>
        <v>#DIV/0!</v>
      </c>
      <c r="N25" s="67" t="e">
        <f t="shared" si="4"/>
        <v>#DIV/0!</v>
      </c>
      <c r="O25" s="201"/>
      <c r="P25" s="201"/>
      <c r="Q25" s="201"/>
      <c r="R25" s="201"/>
      <c r="S25" s="67" t="e">
        <f t="shared" si="5"/>
        <v>#DIV/0!</v>
      </c>
      <c r="T25" s="67" t="e">
        <f t="shared" si="6"/>
        <v>#DIV/0!</v>
      </c>
      <c r="U25" s="67" t="e">
        <f t="shared" si="7"/>
        <v>#DIV/0!</v>
      </c>
      <c r="V25" s="67" t="e">
        <f t="shared" si="8"/>
        <v>#DIV/0!</v>
      </c>
    </row>
    <row r="26" spans="2:22" ht="14.25" x14ac:dyDescent="0.2">
      <c r="B26" s="137" t="s">
        <v>80</v>
      </c>
      <c r="C26" s="137" t="s">
        <v>13</v>
      </c>
      <c r="D26" s="137">
        <v>5</v>
      </c>
      <c r="E26" s="137" t="str">
        <f t="shared" si="0"/>
        <v>DIDT</v>
      </c>
      <c r="F26" s="70">
        <v>450</v>
      </c>
      <c r="G26" s="71">
        <v>8.57519476115704E-2</v>
      </c>
      <c r="H26" s="71">
        <v>9.7538471964071503E-5</v>
      </c>
      <c r="I26" s="71">
        <v>2.2541087952836301E-4</v>
      </c>
      <c r="J26" s="71">
        <v>2.56393392249986E-7</v>
      </c>
      <c r="K26" s="67" t="e">
        <f t="shared" si="1"/>
        <v>#DIV/0!</v>
      </c>
      <c r="L26" s="67" t="e">
        <f t="shared" si="2"/>
        <v>#DIV/0!</v>
      </c>
      <c r="M26" s="67" t="e">
        <f t="shared" si="3"/>
        <v>#DIV/0!</v>
      </c>
      <c r="N26" s="67" t="e">
        <f t="shared" si="4"/>
        <v>#DIV/0!</v>
      </c>
      <c r="O26" s="201"/>
      <c r="P26" s="201"/>
      <c r="Q26" s="201"/>
      <c r="R26" s="201"/>
      <c r="S26" s="67" t="e">
        <f t="shared" si="5"/>
        <v>#DIV/0!</v>
      </c>
      <c r="T26" s="67" t="e">
        <f t="shared" si="6"/>
        <v>#DIV/0!</v>
      </c>
      <c r="U26" s="67" t="e">
        <f t="shared" si="7"/>
        <v>#DIV/0!</v>
      </c>
      <c r="V26" s="67" t="e">
        <f t="shared" si="8"/>
        <v>#DIV/0!</v>
      </c>
    </row>
    <row r="27" spans="2:22" ht="14.25" x14ac:dyDescent="0.2">
      <c r="B27" s="137" t="s">
        <v>81</v>
      </c>
      <c r="C27" s="137" t="s">
        <v>13</v>
      </c>
      <c r="D27" s="137">
        <v>6</v>
      </c>
      <c r="E27" s="137" t="str">
        <f t="shared" si="0"/>
        <v>DIDT</v>
      </c>
      <c r="F27" s="70">
        <v>227</v>
      </c>
      <c r="G27" s="71">
        <v>0.153357740212232</v>
      </c>
      <c r="H27" s="71">
        <v>1.7443661587094499E-4</v>
      </c>
      <c r="I27" s="71">
        <v>2.6868800717939098E-4</v>
      </c>
      <c r="J27" s="71">
        <v>3.0561891979886102E-7</v>
      </c>
      <c r="K27" s="67" t="e">
        <f t="shared" si="1"/>
        <v>#DIV/0!</v>
      </c>
      <c r="L27" s="67" t="e">
        <f t="shared" si="2"/>
        <v>#DIV/0!</v>
      </c>
      <c r="M27" s="67" t="e">
        <f t="shared" si="3"/>
        <v>#DIV/0!</v>
      </c>
      <c r="N27" s="67" t="e">
        <f t="shared" si="4"/>
        <v>#DIV/0!</v>
      </c>
      <c r="O27" s="201"/>
      <c r="P27" s="201"/>
      <c r="Q27" s="201"/>
      <c r="R27" s="201"/>
      <c r="S27" s="67" t="e">
        <f t="shared" si="5"/>
        <v>#DIV/0!</v>
      </c>
      <c r="T27" s="67" t="e">
        <f t="shared" si="6"/>
        <v>#DIV/0!</v>
      </c>
      <c r="U27" s="67" t="e">
        <f t="shared" si="7"/>
        <v>#DIV/0!</v>
      </c>
      <c r="V27" s="67" t="e">
        <f t="shared" si="8"/>
        <v>#DIV/0!</v>
      </c>
    </row>
    <row r="28" spans="2:22" ht="14.25" x14ac:dyDescent="0.2">
      <c r="B28" s="137" t="s">
        <v>82</v>
      </c>
      <c r="C28" s="137" t="s">
        <v>13</v>
      </c>
      <c r="D28" s="137">
        <v>7</v>
      </c>
      <c r="E28" s="137" t="str">
        <f t="shared" si="0"/>
        <v>DIDT</v>
      </c>
      <c r="F28" s="70">
        <v>1100</v>
      </c>
      <c r="G28" s="71">
        <v>8.4998856056481595E-2</v>
      </c>
      <c r="H28" s="71">
        <v>9.6681868544692403E-5</v>
      </c>
      <c r="I28" s="71">
        <v>1.6843615067907E-4</v>
      </c>
      <c r="J28" s="71">
        <v>1.91587541404059E-7</v>
      </c>
      <c r="K28" s="67" t="e">
        <f t="shared" si="1"/>
        <v>#DIV/0!</v>
      </c>
      <c r="L28" s="67" t="e">
        <f t="shared" si="2"/>
        <v>#DIV/0!</v>
      </c>
      <c r="M28" s="67" t="e">
        <f t="shared" si="3"/>
        <v>#DIV/0!</v>
      </c>
      <c r="N28" s="67" t="e">
        <f t="shared" si="4"/>
        <v>#DIV/0!</v>
      </c>
      <c r="O28" s="201"/>
      <c r="P28" s="201"/>
      <c r="Q28" s="201"/>
      <c r="R28" s="201"/>
      <c r="S28" s="67" t="e">
        <f t="shared" si="5"/>
        <v>#DIV/0!</v>
      </c>
      <c r="T28" s="67" t="e">
        <f t="shared" si="6"/>
        <v>#DIV/0!</v>
      </c>
      <c r="U28" s="67" t="e">
        <f t="shared" si="7"/>
        <v>#DIV/0!</v>
      </c>
      <c r="V28" s="67" t="e">
        <f t="shared" si="8"/>
        <v>#DIV/0!</v>
      </c>
    </row>
    <row r="29" spans="2:22" ht="14.25" x14ac:dyDescent="0.2">
      <c r="B29" s="137" t="s">
        <v>83</v>
      </c>
      <c r="C29" s="137" t="s">
        <v>13</v>
      </c>
      <c r="D29" s="137">
        <v>8</v>
      </c>
      <c r="E29" s="137" t="str">
        <f t="shared" si="0"/>
        <v>DIDT</v>
      </c>
      <c r="F29" s="70">
        <v>375</v>
      </c>
      <c r="G29" s="71">
        <v>0.115806674361229</v>
      </c>
      <c r="H29" s="71">
        <v>1.3172419245165699E-4</v>
      </c>
      <c r="I29" s="71">
        <v>1.96509056606737E-4</v>
      </c>
      <c r="J29" s="71">
        <v>2.23519040566035E-7</v>
      </c>
      <c r="K29" s="67" t="e">
        <f t="shared" si="1"/>
        <v>#DIV/0!</v>
      </c>
      <c r="L29" s="67" t="e">
        <f t="shared" si="2"/>
        <v>#DIV/0!</v>
      </c>
      <c r="M29" s="67" t="e">
        <f t="shared" si="3"/>
        <v>#DIV/0!</v>
      </c>
      <c r="N29" s="67" t="e">
        <f t="shared" si="4"/>
        <v>#DIV/0!</v>
      </c>
      <c r="O29" s="201"/>
      <c r="P29" s="201"/>
      <c r="Q29" s="201"/>
      <c r="R29" s="201"/>
      <c r="S29" s="67" t="e">
        <f t="shared" si="5"/>
        <v>#DIV/0!</v>
      </c>
      <c r="T29" s="67" t="e">
        <f t="shared" si="6"/>
        <v>#DIV/0!</v>
      </c>
      <c r="U29" s="67" t="e">
        <f t="shared" si="7"/>
        <v>#DIV/0!</v>
      </c>
      <c r="V29" s="67" t="e">
        <f t="shared" si="8"/>
        <v>#DIV/0!</v>
      </c>
    </row>
    <row r="30" spans="2:22" ht="14.25" x14ac:dyDescent="0.2">
      <c r="B30" s="137" t="s">
        <v>84</v>
      </c>
      <c r="C30" s="137" t="s">
        <v>13</v>
      </c>
      <c r="D30" s="137">
        <v>9</v>
      </c>
      <c r="E30" s="137" t="str">
        <f t="shared" si="0"/>
        <v>DIDT</v>
      </c>
      <c r="F30" s="70">
        <v>1300</v>
      </c>
      <c r="G30" s="71">
        <v>9.8106043711304602E-2</v>
      </c>
      <c r="H30" s="71">
        <v>1.11590627002442E-4</v>
      </c>
      <c r="I30" s="71">
        <v>1.44330785855198E-4</v>
      </c>
      <c r="J30" s="71">
        <v>1.64168916208093E-7</v>
      </c>
      <c r="K30" s="67" t="e">
        <f t="shared" si="1"/>
        <v>#DIV/0!</v>
      </c>
      <c r="L30" s="67" t="e">
        <f t="shared" si="2"/>
        <v>#DIV/0!</v>
      </c>
      <c r="M30" s="67" t="e">
        <f t="shared" si="3"/>
        <v>#DIV/0!</v>
      </c>
      <c r="N30" s="67" t="e">
        <f t="shared" si="4"/>
        <v>#DIV/0!</v>
      </c>
      <c r="O30" s="201"/>
      <c r="P30" s="201"/>
      <c r="Q30" s="201"/>
      <c r="R30" s="201"/>
      <c r="S30" s="67" t="e">
        <f t="shared" si="5"/>
        <v>#DIV/0!</v>
      </c>
      <c r="T30" s="67" t="e">
        <f t="shared" si="6"/>
        <v>#DIV/0!</v>
      </c>
      <c r="U30" s="67" t="e">
        <f t="shared" si="7"/>
        <v>#DIV/0!</v>
      </c>
      <c r="V30" s="67" t="e">
        <f t="shared" si="8"/>
        <v>#DIV/0!</v>
      </c>
    </row>
    <row r="31" spans="2:22" ht="14.25" x14ac:dyDescent="0.2">
      <c r="B31" s="137" t="s">
        <v>85</v>
      </c>
      <c r="C31" s="137" t="s">
        <v>60</v>
      </c>
      <c r="D31" s="137">
        <v>1</v>
      </c>
      <c r="E31" s="137" t="str">
        <f t="shared" si="0"/>
        <v>DIDT</v>
      </c>
      <c r="F31" s="70">
        <v>2588</v>
      </c>
      <c r="G31" s="71">
        <v>5.936658853665E-2</v>
      </c>
      <c r="H31" s="71">
        <v>6.7526470620577994E-5</v>
      </c>
      <c r="I31" s="71">
        <v>6.4104512183953298E-5</v>
      </c>
      <c r="J31" s="71">
        <v>7.2915616208115399E-8</v>
      </c>
      <c r="K31" s="67" t="e">
        <f t="shared" si="1"/>
        <v>#DIV/0!</v>
      </c>
      <c r="L31" s="67" t="e">
        <f t="shared" si="2"/>
        <v>#DIV/0!</v>
      </c>
      <c r="M31" s="67" t="e">
        <f t="shared" si="3"/>
        <v>#DIV/0!</v>
      </c>
      <c r="N31" s="67" t="e">
        <f t="shared" si="4"/>
        <v>#DIV/0!</v>
      </c>
      <c r="O31" s="201"/>
      <c r="P31" s="201"/>
      <c r="Q31" s="201"/>
      <c r="R31" s="201"/>
      <c r="S31" s="67" t="e">
        <f t="shared" si="5"/>
        <v>#DIV/0!</v>
      </c>
      <c r="T31" s="67" t="e">
        <f t="shared" si="6"/>
        <v>#DIV/0!</v>
      </c>
      <c r="U31" s="67" t="e">
        <f t="shared" si="7"/>
        <v>#DIV/0!</v>
      </c>
      <c r="V31" s="67" t="e">
        <f t="shared" si="8"/>
        <v>#DIV/0!</v>
      </c>
    </row>
    <row r="32" spans="2:22" ht="14.25" x14ac:dyDescent="0.2">
      <c r="B32" s="137" t="s">
        <v>86</v>
      </c>
      <c r="C32" s="137" t="s">
        <v>60</v>
      </c>
      <c r="D32" s="137">
        <v>10</v>
      </c>
      <c r="E32" s="137" t="str">
        <f t="shared" si="0"/>
        <v>DIDT</v>
      </c>
      <c r="F32" s="70">
        <v>511</v>
      </c>
      <c r="G32" s="71">
        <v>0.286797511614859</v>
      </c>
      <c r="H32" s="71">
        <v>3.2621755926811599E-4</v>
      </c>
      <c r="I32" s="71">
        <v>2.9089208428416901E-4</v>
      </c>
      <c r="J32" s="71">
        <v>3.3087492684587301E-7</v>
      </c>
      <c r="K32" s="67" t="e">
        <f t="shared" si="1"/>
        <v>#DIV/0!</v>
      </c>
      <c r="L32" s="67" t="e">
        <f t="shared" si="2"/>
        <v>#DIV/0!</v>
      </c>
      <c r="M32" s="67" t="e">
        <f t="shared" si="3"/>
        <v>#DIV/0!</v>
      </c>
      <c r="N32" s="67" t="e">
        <f t="shared" si="4"/>
        <v>#DIV/0!</v>
      </c>
      <c r="O32" s="201"/>
      <c r="P32" s="201"/>
      <c r="Q32" s="201"/>
      <c r="R32" s="201"/>
      <c r="S32" s="67" t="e">
        <f t="shared" si="5"/>
        <v>#DIV/0!</v>
      </c>
      <c r="T32" s="67" t="e">
        <f t="shared" si="6"/>
        <v>#DIV/0!</v>
      </c>
      <c r="U32" s="67" t="e">
        <f t="shared" si="7"/>
        <v>#DIV/0!</v>
      </c>
      <c r="V32" s="67" t="e">
        <f t="shared" si="8"/>
        <v>#DIV/0!</v>
      </c>
    </row>
    <row r="33" spans="2:22" ht="14.25" x14ac:dyDescent="0.2">
      <c r="B33" s="137" t="s">
        <v>87</v>
      </c>
      <c r="C33" s="137" t="s">
        <v>60</v>
      </c>
      <c r="D33" s="137">
        <v>2</v>
      </c>
      <c r="E33" s="137" t="str">
        <f t="shared" si="0"/>
        <v>DIDT</v>
      </c>
      <c r="F33" s="70">
        <v>285</v>
      </c>
      <c r="G33" s="71">
        <v>0.155130279697478</v>
      </c>
      <c r="H33" s="71">
        <v>1.7645279058342599E-4</v>
      </c>
      <c r="I33" s="71">
        <v>3.9177753190320301E-4</v>
      </c>
      <c r="J33" s="71">
        <v>4.4562698330122002E-7</v>
      </c>
      <c r="K33" s="67" t="e">
        <f t="shared" si="1"/>
        <v>#DIV/0!</v>
      </c>
      <c r="L33" s="67" t="e">
        <f t="shared" si="2"/>
        <v>#DIV/0!</v>
      </c>
      <c r="M33" s="67" t="e">
        <f t="shared" si="3"/>
        <v>#DIV/0!</v>
      </c>
      <c r="N33" s="67" t="e">
        <f t="shared" si="4"/>
        <v>#DIV/0!</v>
      </c>
      <c r="O33" s="201"/>
      <c r="P33" s="201"/>
      <c r="Q33" s="201"/>
      <c r="R33" s="201"/>
      <c r="S33" s="67" t="e">
        <f t="shared" si="5"/>
        <v>#DIV/0!</v>
      </c>
      <c r="T33" s="67" t="e">
        <f t="shared" si="6"/>
        <v>#DIV/0!</v>
      </c>
      <c r="U33" s="67" t="e">
        <f t="shared" si="7"/>
        <v>#DIV/0!</v>
      </c>
      <c r="V33" s="67" t="e">
        <f t="shared" si="8"/>
        <v>#DIV/0!</v>
      </c>
    </row>
    <row r="34" spans="2:22" ht="14.25" x14ac:dyDescent="0.2">
      <c r="B34" s="137" t="s">
        <v>88</v>
      </c>
      <c r="C34" s="137" t="s">
        <v>60</v>
      </c>
      <c r="D34" s="137">
        <v>3</v>
      </c>
      <c r="E34" s="137" t="str">
        <f t="shared" si="0"/>
        <v>DIDT</v>
      </c>
      <c r="F34" s="70">
        <v>960</v>
      </c>
      <c r="G34" s="71">
        <v>6.1316687688231501E-2</v>
      </c>
      <c r="H34" s="71">
        <v>6.9744608490509595E-5</v>
      </c>
      <c r="I34" s="71">
        <v>1.5181173606277899E-4</v>
      </c>
      <c r="J34" s="71">
        <v>1.7267811636050501E-7</v>
      </c>
      <c r="K34" s="67" t="e">
        <f t="shared" si="1"/>
        <v>#DIV/0!</v>
      </c>
      <c r="L34" s="67" t="e">
        <f t="shared" si="2"/>
        <v>#DIV/0!</v>
      </c>
      <c r="M34" s="67" t="e">
        <f t="shared" si="3"/>
        <v>#DIV/0!</v>
      </c>
      <c r="N34" s="67" t="e">
        <f t="shared" si="4"/>
        <v>#DIV/0!</v>
      </c>
      <c r="O34" s="201"/>
      <c r="P34" s="201"/>
      <c r="Q34" s="201"/>
      <c r="R34" s="201"/>
      <c r="S34" s="67" t="e">
        <f t="shared" si="5"/>
        <v>#DIV/0!</v>
      </c>
      <c r="T34" s="67" t="e">
        <f t="shared" si="6"/>
        <v>#DIV/0!</v>
      </c>
      <c r="U34" s="67" t="e">
        <f t="shared" si="7"/>
        <v>#DIV/0!</v>
      </c>
      <c r="V34" s="67" t="e">
        <f t="shared" si="8"/>
        <v>#DIV/0!</v>
      </c>
    </row>
    <row r="35" spans="2:22" ht="14.25" x14ac:dyDescent="0.2">
      <c r="B35" s="137" t="s">
        <v>89</v>
      </c>
      <c r="C35" s="137" t="s">
        <v>60</v>
      </c>
      <c r="D35" s="137">
        <v>4</v>
      </c>
      <c r="E35" s="137" t="str">
        <f t="shared" si="0"/>
        <v>DIDT</v>
      </c>
      <c r="F35" s="70">
        <v>650</v>
      </c>
      <c r="G35" s="71">
        <v>6.8586604222655306E-2</v>
      </c>
      <c r="H35" s="71">
        <v>7.8013768306846E-5</v>
      </c>
      <c r="I35" s="71">
        <v>1.7870715813464401E-4</v>
      </c>
      <c r="J35" s="71">
        <v>2.03270289416513E-7</v>
      </c>
      <c r="K35" s="67" t="e">
        <f t="shared" si="1"/>
        <v>#DIV/0!</v>
      </c>
      <c r="L35" s="67" t="e">
        <f t="shared" si="2"/>
        <v>#DIV/0!</v>
      </c>
      <c r="M35" s="67" t="e">
        <f t="shared" si="3"/>
        <v>#DIV/0!</v>
      </c>
      <c r="N35" s="67" t="e">
        <f t="shared" si="4"/>
        <v>#DIV/0!</v>
      </c>
      <c r="O35" s="201"/>
      <c r="P35" s="201"/>
      <c r="Q35" s="201"/>
      <c r="R35" s="201"/>
      <c r="S35" s="67" t="e">
        <f t="shared" si="5"/>
        <v>#DIV/0!</v>
      </c>
      <c r="T35" s="67" t="e">
        <f t="shared" si="6"/>
        <v>#DIV/0!</v>
      </c>
      <c r="U35" s="67" t="e">
        <f t="shared" si="7"/>
        <v>#DIV/0!</v>
      </c>
      <c r="V35" s="67" t="e">
        <f t="shared" si="8"/>
        <v>#DIV/0!</v>
      </c>
    </row>
    <row r="36" spans="2:22" ht="14.25" x14ac:dyDescent="0.2">
      <c r="B36" s="137" t="s">
        <v>90</v>
      </c>
      <c r="C36" s="137" t="s">
        <v>60</v>
      </c>
      <c r="D36" s="137">
        <v>5</v>
      </c>
      <c r="E36" s="137" t="str">
        <f t="shared" si="0"/>
        <v>DIDT</v>
      </c>
      <c r="F36" s="70">
        <v>520</v>
      </c>
      <c r="G36" s="71">
        <v>0.41390369467437299</v>
      </c>
      <c r="H36" s="71">
        <v>4.7079436728381601E-4</v>
      </c>
      <c r="I36" s="71">
        <v>3.4253205603151498E-4</v>
      </c>
      <c r="J36" s="71">
        <v>3.8961276372482798E-7</v>
      </c>
      <c r="K36" s="67" t="e">
        <f t="shared" si="1"/>
        <v>#DIV/0!</v>
      </c>
      <c r="L36" s="67" t="e">
        <f t="shared" si="2"/>
        <v>#DIV/0!</v>
      </c>
      <c r="M36" s="67" t="e">
        <f t="shared" si="3"/>
        <v>#DIV/0!</v>
      </c>
      <c r="N36" s="67" t="e">
        <f t="shared" si="4"/>
        <v>#DIV/0!</v>
      </c>
      <c r="O36" s="201"/>
      <c r="P36" s="201"/>
      <c r="Q36" s="201"/>
      <c r="R36" s="201"/>
      <c r="S36" s="67" t="e">
        <f t="shared" si="5"/>
        <v>#DIV/0!</v>
      </c>
      <c r="T36" s="67" t="e">
        <f t="shared" si="6"/>
        <v>#DIV/0!</v>
      </c>
      <c r="U36" s="67" t="e">
        <f t="shared" si="7"/>
        <v>#DIV/0!</v>
      </c>
      <c r="V36" s="67" t="e">
        <f t="shared" si="8"/>
        <v>#DIV/0!</v>
      </c>
    </row>
    <row r="37" spans="2:22" ht="14.25" x14ac:dyDescent="0.2">
      <c r="B37" s="137" t="s">
        <v>91</v>
      </c>
      <c r="C37" s="137" t="s">
        <v>60</v>
      </c>
      <c r="D37" s="137">
        <v>6</v>
      </c>
      <c r="E37" s="137" t="str">
        <f t="shared" si="0"/>
        <v>DIDT</v>
      </c>
      <c r="F37" s="70">
        <v>743</v>
      </c>
      <c r="G37" s="71">
        <v>0.14089536366984201</v>
      </c>
      <c r="H37" s="71">
        <v>1.6026129756937699E-4</v>
      </c>
      <c r="I37" s="71">
        <v>2.4733431726734899E-4</v>
      </c>
      <c r="J37" s="71">
        <v>2.8133018741840599E-7</v>
      </c>
      <c r="K37" s="67" t="e">
        <f t="shared" si="1"/>
        <v>#DIV/0!</v>
      </c>
      <c r="L37" s="67" t="e">
        <f t="shared" si="2"/>
        <v>#DIV/0!</v>
      </c>
      <c r="M37" s="67" t="e">
        <f t="shared" si="3"/>
        <v>#DIV/0!</v>
      </c>
      <c r="N37" s="67" t="e">
        <f t="shared" si="4"/>
        <v>#DIV/0!</v>
      </c>
      <c r="O37" s="201"/>
      <c r="P37" s="201"/>
      <c r="Q37" s="201"/>
      <c r="R37" s="201"/>
      <c r="S37" s="67" t="e">
        <f t="shared" si="5"/>
        <v>#DIV/0!</v>
      </c>
      <c r="T37" s="67" t="e">
        <f t="shared" si="6"/>
        <v>#DIV/0!</v>
      </c>
      <c r="U37" s="67" t="e">
        <f t="shared" si="7"/>
        <v>#DIV/0!</v>
      </c>
      <c r="V37" s="67" t="e">
        <f t="shared" si="8"/>
        <v>#DIV/0!</v>
      </c>
    </row>
    <row r="38" spans="2:22" ht="14.25" x14ac:dyDescent="0.2">
      <c r="B38" s="137" t="s">
        <v>92</v>
      </c>
      <c r="C38" s="137" t="s">
        <v>60</v>
      </c>
      <c r="D38" s="137">
        <v>7</v>
      </c>
      <c r="E38" s="137" t="str">
        <f t="shared" si="0"/>
        <v>DIDT</v>
      </c>
      <c r="F38" s="70">
        <v>253</v>
      </c>
      <c r="G38" s="71">
        <v>3.1382425390183898E-2</v>
      </c>
      <c r="H38" s="71">
        <v>3.56959102055043E-5</v>
      </c>
      <c r="I38" s="71">
        <v>1.9380230019384301E-4</v>
      </c>
      <c r="J38" s="71">
        <v>2.2044024444771699E-7</v>
      </c>
      <c r="K38" s="67" t="e">
        <f t="shared" si="1"/>
        <v>#DIV/0!</v>
      </c>
      <c r="L38" s="67" t="e">
        <f t="shared" si="2"/>
        <v>#DIV/0!</v>
      </c>
      <c r="M38" s="67" t="e">
        <f t="shared" si="3"/>
        <v>#DIV/0!</v>
      </c>
      <c r="N38" s="67" t="e">
        <f t="shared" si="4"/>
        <v>#DIV/0!</v>
      </c>
      <c r="O38" s="201"/>
      <c r="P38" s="201"/>
      <c r="Q38" s="201"/>
      <c r="R38" s="201"/>
      <c r="S38" s="67" t="e">
        <f t="shared" si="5"/>
        <v>#DIV/0!</v>
      </c>
      <c r="T38" s="67" t="e">
        <f t="shared" si="6"/>
        <v>#DIV/0!</v>
      </c>
      <c r="U38" s="67" t="e">
        <f t="shared" si="7"/>
        <v>#DIV/0!</v>
      </c>
      <c r="V38" s="67" t="e">
        <f t="shared" si="8"/>
        <v>#DIV/0!</v>
      </c>
    </row>
    <row r="39" spans="2:22" ht="14.25" x14ac:dyDescent="0.2">
      <c r="B39" s="137" t="s">
        <v>93</v>
      </c>
      <c r="C39" s="137" t="s">
        <v>60</v>
      </c>
      <c r="D39" s="137">
        <v>8</v>
      </c>
      <c r="E39" s="137" t="str">
        <f t="shared" si="0"/>
        <v>DIDT</v>
      </c>
      <c r="F39" s="70">
        <v>800</v>
      </c>
      <c r="G39" s="71">
        <v>0.18578003767877799</v>
      </c>
      <c r="H39" s="71">
        <v>2.1131532870640501E-4</v>
      </c>
      <c r="I39" s="71">
        <v>2.0093275248448601E-4</v>
      </c>
      <c r="J39" s="71">
        <v>2.28550769992214E-7</v>
      </c>
      <c r="K39" s="67" t="e">
        <f t="shared" si="1"/>
        <v>#DIV/0!</v>
      </c>
      <c r="L39" s="67" t="e">
        <f t="shared" si="2"/>
        <v>#DIV/0!</v>
      </c>
      <c r="M39" s="67" t="e">
        <f t="shared" si="3"/>
        <v>#DIV/0!</v>
      </c>
      <c r="N39" s="67" t="e">
        <f t="shared" si="4"/>
        <v>#DIV/0!</v>
      </c>
      <c r="O39" s="201"/>
      <c r="P39" s="201"/>
      <c r="Q39" s="201"/>
      <c r="R39" s="201"/>
      <c r="S39" s="67" t="e">
        <f t="shared" si="5"/>
        <v>#DIV/0!</v>
      </c>
      <c r="T39" s="67" t="e">
        <f t="shared" si="6"/>
        <v>#DIV/0!</v>
      </c>
      <c r="U39" s="67" t="e">
        <f t="shared" si="7"/>
        <v>#DIV/0!</v>
      </c>
      <c r="V39" s="67" t="e">
        <f t="shared" si="8"/>
        <v>#DIV/0!</v>
      </c>
    </row>
    <row r="40" spans="2:22" ht="14.25" x14ac:dyDescent="0.2">
      <c r="B40" s="137" t="s">
        <v>94</v>
      </c>
      <c r="C40" s="137" t="s">
        <v>60</v>
      </c>
      <c r="D40" s="137">
        <v>9</v>
      </c>
      <c r="E40" s="137" t="str">
        <f t="shared" si="0"/>
        <v>DIDT</v>
      </c>
      <c r="F40" s="70">
        <v>1556</v>
      </c>
      <c r="G40" s="71">
        <v>3.8759978897869599E-2</v>
      </c>
      <c r="H40" s="71">
        <v>4.4087501555623002E-5</v>
      </c>
      <c r="I40" s="71">
        <v>5.2557238702962797E-5</v>
      </c>
      <c r="J40" s="71">
        <v>5.9781181459843804E-8</v>
      </c>
      <c r="K40" s="67" t="e">
        <f t="shared" si="1"/>
        <v>#DIV/0!</v>
      </c>
      <c r="L40" s="67" t="e">
        <f t="shared" si="2"/>
        <v>#DIV/0!</v>
      </c>
      <c r="M40" s="67" t="e">
        <f t="shared" si="3"/>
        <v>#DIV/0!</v>
      </c>
      <c r="N40" s="67" t="e">
        <f t="shared" si="4"/>
        <v>#DIV/0!</v>
      </c>
      <c r="O40" s="201"/>
      <c r="P40" s="201"/>
      <c r="Q40" s="201"/>
      <c r="R40" s="201"/>
      <c r="S40" s="67" t="e">
        <f t="shared" si="5"/>
        <v>#DIV/0!</v>
      </c>
      <c r="T40" s="67" t="e">
        <f t="shared" si="6"/>
        <v>#DIV/0!</v>
      </c>
      <c r="U40" s="67" t="e">
        <f t="shared" si="7"/>
        <v>#DIV/0!</v>
      </c>
      <c r="V40" s="67" t="e">
        <f t="shared" si="8"/>
        <v>#DIV/0!</v>
      </c>
    </row>
    <row r="41" spans="2:22" ht="14.25" x14ac:dyDescent="0.2">
      <c r="B41" s="137" t="s">
        <v>95</v>
      </c>
      <c r="C41" s="137" t="s">
        <v>61</v>
      </c>
      <c r="D41" s="137">
        <v>10</v>
      </c>
      <c r="E41" s="137" t="str">
        <f t="shared" si="0"/>
        <v>DIDT</v>
      </c>
      <c r="F41" s="70">
        <v>250</v>
      </c>
      <c r="G41" s="71">
        <v>0.19104705270379799</v>
      </c>
      <c r="H41" s="71">
        <v>2.1730628970544801E-4</v>
      </c>
      <c r="I41" s="71">
        <v>3.5495713242026701E-4</v>
      </c>
      <c r="J41" s="71">
        <v>4.0374565586345502E-7</v>
      </c>
      <c r="K41" s="67" t="e">
        <f t="shared" si="1"/>
        <v>#DIV/0!</v>
      </c>
      <c r="L41" s="67" t="e">
        <f t="shared" si="2"/>
        <v>#DIV/0!</v>
      </c>
      <c r="M41" s="67" t="e">
        <f t="shared" si="3"/>
        <v>#DIV/0!</v>
      </c>
      <c r="N41" s="67" t="e">
        <f t="shared" si="4"/>
        <v>#DIV/0!</v>
      </c>
      <c r="O41" s="201"/>
      <c r="P41" s="201"/>
      <c r="Q41" s="201"/>
      <c r="R41" s="201"/>
      <c r="S41" s="67" t="e">
        <f t="shared" si="5"/>
        <v>#DIV/0!</v>
      </c>
      <c r="T41" s="67" t="e">
        <f t="shared" si="6"/>
        <v>#DIV/0!</v>
      </c>
      <c r="U41" s="67" t="e">
        <f t="shared" si="7"/>
        <v>#DIV/0!</v>
      </c>
      <c r="V41" s="67" t="e">
        <f t="shared" si="8"/>
        <v>#DIV/0!</v>
      </c>
    </row>
    <row r="42" spans="2:22" ht="14.25" x14ac:dyDescent="0.2">
      <c r="B42" s="137" t="s">
        <v>96</v>
      </c>
      <c r="C42" s="137" t="s">
        <v>61</v>
      </c>
      <c r="D42" s="137">
        <v>2</v>
      </c>
      <c r="E42" s="137" t="str">
        <f t="shared" si="0"/>
        <v>DIDT</v>
      </c>
      <c r="F42" s="70">
        <v>900</v>
      </c>
      <c r="G42" s="71">
        <v>6.3737415857613097E-2</v>
      </c>
      <c r="H42" s="71">
        <v>7.2498063573220902E-5</v>
      </c>
      <c r="I42" s="72">
        <v>8.4215236465810697E-5</v>
      </c>
      <c r="J42" s="71">
        <v>9.5790540820920205E-8</v>
      </c>
      <c r="K42" s="67" t="e">
        <f t="shared" si="1"/>
        <v>#DIV/0!</v>
      </c>
      <c r="L42" s="67" t="e">
        <f t="shared" si="2"/>
        <v>#DIV/0!</v>
      </c>
      <c r="M42" s="67" t="e">
        <f t="shared" si="3"/>
        <v>#DIV/0!</v>
      </c>
      <c r="N42" s="67" t="e">
        <f t="shared" si="4"/>
        <v>#DIV/0!</v>
      </c>
      <c r="O42" s="201"/>
      <c r="P42" s="201"/>
      <c r="Q42" s="201"/>
      <c r="R42" s="201"/>
      <c r="S42" s="67" t="e">
        <f t="shared" si="5"/>
        <v>#DIV/0!</v>
      </c>
      <c r="T42" s="67" t="e">
        <f t="shared" si="6"/>
        <v>#DIV/0!</v>
      </c>
      <c r="U42" s="67" t="e">
        <f t="shared" si="7"/>
        <v>#DIV/0!</v>
      </c>
      <c r="V42" s="67" t="e">
        <f t="shared" si="8"/>
        <v>#DIV/0!</v>
      </c>
    </row>
    <row r="43" spans="2:22" ht="14.25" x14ac:dyDescent="0.2">
      <c r="B43" s="137" t="s">
        <v>97</v>
      </c>
      <c r="C43" s="137" t="s">
        <v>61</v>
      </c>
      <c r="D43" s="137">
        <v>3</v>
      </c>
      <c r="E43" s="137" t="str">
        <f t="shared" si="0"/>
        <v>DIDT</v>
      </c>
      <c r="F43" s="70">
        <v>247</v>
      </c>
      <c r="G43" s="71">
        <v>3.0053191035985902E-2</v>
      </c>
      <c r="H43" s="71">
        <v>3.4183973748440599E-5</v>
      </c>
      <c r="I43" s="71">
        <v>4.6592297259856199E-5</v>
      </c>
      <c r="J43" s="71">
        <v>5.2996364550800701E-8</v>
      </c>
      <c r="K43" s="67" t="e">
        <f t="shared" si="1"/>
        <v>#DIV/0!</v>
      </c>
      <c r="L43" s="67" t="e">
        <f t="shared" si="2"/>
        <v>#DIV/0!</v>
      </c>
      <c r="M43" s="67" t="e">
        <f t="shared" si="3"/>
        <v>#DIV/0!</v>
      </c>
      <c r="N43" s="67" t="e">
        <f t="shared" si="4"/>
        <v>#DIV/0!</v>
      </c>
      <c r="O43" s="201"/>
      <c r="P43" s="201"/>
      <c r="Q43" s="201"/>
      <c r="R43" s="201"/>
      <c r="S43" s="67" t="e">
        <f t="shared" si="5"/>
        <v>#DIV/0!</v>
      </c>
      <c r="T43" s="67" t="e">
        <f t="shared" si="6"/>
        <v>#DIV/0!</v>
      </c>
      <c r="U43" s="67" t="e">
        <f t="shared" si="7"/>
        <v>#DIV/0!</v>
      </c>
      <c r="V43" s="67" t="e">
        <f t="shared" si="8"/>
        <v>#DIV/0!</v>
      </c>
    </row>
    <row r="44" spans="2:22" ht="14.25" x14ac:dyDescent="0.2">
      <c r="B44" s="137" t="s">
        <v>98</v>
      </c>
      <c r="C44" s="137" t="s">
        <v>61</v>
      </c>
      <c r="D44" s="137">
        <v>5</v>
      </c>
      <c r="E44" s="137" t="str">
        <f t="shared" si="0"/>
        <v>DIDT</v>
      </c>
      <c r="F44" s="70">
        <v>113</v>
      </c>
      <c r="G44" s="71">
        <v>7.4205087795853594E-2</v>
      </c>
      <c r="H44" s="71">
        <v>8.4404506997088897E-5</v>
      </c>
      <c r="I44" s="71">
        <v>2.3955923171595E-4</v>
      </c>
      <c r="J44" s="71">
        <v>2.7248642077631201E-7</v>
      </c>
      <c r="K44" s="67" t="e">
        <f t="shared" si="1"/>
        <v>#DIV/0!</v>
      </c>
      <c r="L44" s="67" t="e">
        <f t="shared" si="2"/>
        <v>#DIV/0!</v>
      </c>
      <c r="M44" s="67" t="e">
        <f t="shared" si="3"/>
        <v>#DIV/0!</v>
      </c>
      <c r="N44" s="67" t="e">
        <f t="shared" si="4"/>
        <v>#DIV/0!</v>
      </c>
      <c r="O44" s="201"/>
      <c r="P44" s="201"/>
      <c r="Q44" s="201"/>
      <c r="R44" s="201"/>
      <c r="S44" s="67" t="e">
        <f t="shared" si="5"/>
        <v>#DIV/0!</v>
      </c>
      <c r="T44" s="67" t="e">
        <f t="shared" si="6"/>
        <v>#DIV/0!</v>
      </c>
      <c r="U44" s="67" t="e">
        <f t="shared" si="7"/>
        <v>#DIV/0!</v>
      </c>
      <c r="V44" s="67" t="e">
        <f t="shared" si="8"/>
        <v>#DIV/0!</v>
      </c>
    </row>
    <row r="45" spans="2:22" ht="14.25" x14ac:dyDescent="0.2">
      <c r="B45" s="137" t="s">
        <v>99</v>
      </c>
      <c r="C45" s="137" t="s">
        <v>61</v>
      </c>
      <c r="D45" s="137">
        <v>6</v>
      </c>
      <c r="E45" s="137" t="str">
        <f t="shared" si="0"/>
        <v>DIDT</v>
      </c>
      <c r="F45" s="70">
        <v>680</v>
      </c>
      <c r="G45" s="71">
        <v>0.100115275066346</v>
      </c>
      <c r="H45" s="71">
        <v>1.13876024934143E-4</v>
      </c>
      <c r="I45" s="71">
        <v>1.28187532017501E-4</v>
      </c>
      <c r="J45" s="71">
        <v>1.4580678808857101E-7</v>
      </c>
      <c r="K45" s="67" t="e">
        <f t="shared" si="1"/>
        <v>#DIV/0!</v>
      </c>
      <c r="L45" s="67" t="e">
        <f t="shared" si="2"/>
        <v>#DIV/0!</v>
      </c>
      <c r="M45" s="67" t="e">
        <f t="shared" si="3"/>
        <v>#DIV/0!</v>
      </c>
      <c r="N45" s="67" t="e">
        <f t="shared" si="4"/>
        <v>#DIV/0!</v>
      </c>
      <c r="O45" s="201"/>
      <c r="P45" s="201"/>
      <c r="Q45" s="201"/>
      <c r="R45" s="201"/>
      <c r="S45" s="67" t="e">
        <f t="shared" si="5"/>
        <v>#DIV/0!</v>
      </c>
      <c r="T45" s="67" t="e">
        <f t="shared" si="6"/>
        <v>#DIV/0!</v>
      </c>
      <c r="U45" s="67" t="e">
        <f t="shared" si="7"/>
        <v>#DIV/0!</v>
      </c>
      <c r="V45" s="67" t="e">
        <f t="shared" si="8"/>
        <v>#DIV/0!</v>
      </c>
    </row>
    <row r="46" spans="2:22" ht="14.25" x14ac:dyDescent="0.2">
      <c r="B46" s="137" t="s">
        <v>100</v>
      </c>
      <c r="C46" s="137" t="s">
        <v>61</v>
      </c>
      <c r="D46" s="137">
        <v>7</v>
      </c>
      <c r="E46" s="137" t="str">
        <f t="shared" si="0"/>
        <v>DIDT</v>
      </c>
      <c r="F46" s="70">
        <v>280</v>
      </c>
      <c r="G46" s="71">
        <v>0.260702649503946</v>
      </c>
      <c r="H46" s="71">
        <v>2.9653598296135902E-4</v>
      </c>
      <c r="I46" s="71">
        <v>4.2764047463326099E-4</v>
      </c>
      <c r="J46" s="71">
        <v>4.8641925345259901E-7</v>
      </c>
      <c r="K46" s="67" t="e">
        <f t="shared" si="1"/>
        <v>#DIV/0!</v>
      </c>
      <c r="L46" s="67" t="e">
        <f t="shared" si="2"/>
        <v>#DIV/0!</v>
      </c>
      <c r="M46" s="67" t="e">
        <f t="shared" si="3"/>
        <v>#DIV/0!</v>
      </c>
      <c r="N46" s="67" t="e">
        <f t="shared" si="4"/>
        <v>#DIV/0!</v>
      </c>
      <c r="O46" s="201"/>
      <c r="P46" s="201"/>
      <c r="Q46" s="201"/>
      <c r="R46" s="201"/>
      <c r="S46" s="67" t="e">
        <f t="shared" si="5"/>
        <v>#DIV/0!</v>
      </c>
      <c r="T46" s="67" t="e">
        <f t="shared" si="6"/>
        <v>#DIV/0!</v>
      </c>
      <c r="U46" s="67" t="e">
        <f t="shared" si="7"/>
        <v>#DIV/0!</v>
      </c>
      <c r="V46" s="67" t="e">
        <f t="shared" si="8"/>
        <v>#DIV/0!</v>
      </c>
    </row>
    <row r="47" spans="2:22" ht="14.25" x14ac:dyDescent="0.2">
      <c r="B47" s="137" t="s">
        <v>101</v>
      </c>
      <c r="C47" s="137" t="s">
        <v>61</v>
      </c>
      <c r="D47" s="137">
        <v>8</v>
      </c>
      <c r="E47" s="137" t="str">
        <f t="shared" si="0"/>
        <v>DIDT</v>
      </c>
      <c r="F47" s="70">
        <v>225</v>
      </c>
      <c r="G47" s="71">
        <v>0.169715368188918</v>
      </c>
      <c r="H47" s="71">
        <v>1.9304258596093899E-4</v>
      </c>
      <c r="I47" s="71">
        <v>2.2568465470084901E-4</v>
      </c>
      <c r="J47" s="71">
        <v>2.56704798042294E-7</v>
      </c>
      <c r="K47" s="67" t="e">
        <f t="shared" si="1"/>
        <v>#DIV/0!</v>
      </c>
      <c r="L47" s="67" t="e">
        <f t="shared" si="2"/>
        <v>#DIV/0!</v>
      </c>
      <c r="M47" s="67" t="e">
        <f t="shared" si="3"/>
        <v>#DIV/0!</v>
      </c>
      <c r="N47" s="67" t="e">
        <f t="shared" si="4"/>
        <v>#DIV/0!</v>
      </c>
      <c r="O47" s="201"/>
      <c r="P47" s="201"/>
      <c r="Q47" s="201"/>
      <c r="R47" s="201"/>
      <c r="S47" s="67" t="e">
        <f t="shared" si="5"/>
        <v>#DIV/0!</v>
      </c>
      <c r="T47" s="67" t="e">
        <f t="shared" si="6"/>
        <v>#DIV/0!</v>
      </c>
      <c r="U47" s="67" t="e">
        <f t="shared" si="7"/>
        <v>#DIV/0!</v>
      </c>
      <c r="V47" s="67" t="e">
        <f t="shared" si="8"/>
        <v>#DIV/0!</v>
      </c>
    </row>
    <row r="48" spans="2:22" ht="14.25" x14ac:dyDescent="0.2">
      <c r="B48" s="137" t="s">
        <v>102</v>
      </c>
      <c r="C48" s="137" t="s">
        <v>61</v>
      </c>
      <c r="D48" s="137">
        <v>9</v>
      </c>
      <c r="E48" s="137" t="str">
        <f t="shared" si="0"/>
        <v>DIDT</v>
      </c>
      <c r="F48" s="70">
        <v>315</v>
      </c>
      <c r="G48" s="71">
        <v>6.5758806494996005E-2</v>
      </c>
      <c r="H48" s="71">
        <v>7.4797292054427106E-5</v>
      </c>
      <c r="I48" s="71">
        <v>1.26508397514566E-4</v>
      </c>
      <c r="J48" s="71">
        <v>1.43896857701233E-7</v>
      </c>
      <c r="K48" s="67" t="e">
        <f t="shared" si="1"/>
        <v>#DIV/0!</v>
      </c>
      <c r="L48" s="67" t="e">
        <f t="shared" si="2"/>
        <v>#DIV/0!</v>
      </c>
      <c r="M48" s="67" t="e">
        <f t="shared" si="3"/>
        <v>#DIV/0!</v>
      </c>
      <c r="N48" s="67" t="e">
        <f t="shared" si="4"/>
        <v>#DIV/0!</v>
      </c>
      <c r="O48" s="201"/>
      <c r="P48" s="201"/>
      <c r="Q48" s="201"/>
      <c r="R48" s="201"/>
      <c r="S48" s="67" t="e">
        <f t="shared" si="5"/>
        <v>#DIV/0!</v>
      </c>
      <c r="T48" s="67" t="e">
        <f t="shared" si="6"/>
        <v>#DIV/0!</v>
      </c>
      <c r="U48" s="67" t="e">
        <f t="shared" si="7"/>
        <v>#DIV/0!</v>
      </c>
      <c r="V48" s="67" t="e">
        <f t="shared" si="8"/>
        <v>#DIV/0!</v>
      </c>
    </row>
    <row r="49" spans="2:22" ht="14.25" x14ac:dyDescent="0.2">
      <c r="B49" s="137" t="s">
        <v>103</v>
      </c>
      <c r="C49" s="137" t="s">
        <v>62</v>
      </c>
      <c r="D49" s="137">
        <v>1</v>
      </c>
      <c r="E49" s="137" t="str">
        <f t="shared" si="0"/>
        <v>DIDT</v>
      </c>
      <c r="F49" s="70">
        <v>974</v>
      </c>
      <c r="G49" s="71">
        <v>1.4530794627498801E-2</v>
      </c>
      <c r="H49" s="71">
        <v>1.65280386022459E-5</v>
      </c>
      <c r="I49" s="71">
        <v>1.7358479920304699E-4</v>
      </c>
      <c r="J49" s="71">
        <v>1.9744386649083499E-7</v>
      </c>
      <c r="K49" s="67" t="e">
        <f t="shared" si="1"/>
        <v>#DIV/0!</v>
      </c>
      <c r="L49" s="67" t="e">
        <f t="shared" si="2"/>
        <v>#DIV/0!</v>
      </c>
      <c r="M49" s="67" t="e">
        <f t="shared" si="3"/>
        <v>#DIV/0!</v>
      </c>
      <c r="N49" s="67" t="e">
        <f t="shared" si="4"/>
        <v>#DIV/0!</v>
      </c>
      <c r="O49" s="201"/>
      <c r="P49" s="201"/>
      <c r="Q49" s="201"/>
      <c r="R49" s="201"/>
      <c r="S49" s="67" t="e">
        <f t="shared" si="5"/>
        <v>#DIV/0!</v>
      </c>
      <c r="T49" s="67" t="e">
        <f t="shared" si="6"/>
        <v>#DIV/0!</v>
      </c>
      <c r="U49" s="67" t="e">
        <f t="shared" si="7"/>
        <v>#DIV/0!</v>
      </c>
      <c r="V49" s="67" t="e">
        <f t="shared" si="8"/>
        <v>#DIV/0!</v>
      </c>
    </row>
    <row r="50" spans="2:22" ht="14.25" x14ac:dyDescent="0.2">
      <c r="B50" s="137" t="s">
        <v>104</v>
      </c>
      <c r="C50" s="137" t="s">
        <v>62</v>
      </c>
      <c r="D50" s="137">
        <v>10</v>
      </c>
      <c r="E50" s="137" t="str">
        <f t="shared" si="0"/>
        <v>DIDT</v>
      </c>
      <c r="F50" s="70">
        <v>800</v>
      </c>
      <c r="G50" s="71">
        <v>0.11836144473403699</v>
      </c>
      <c r="H50" s="71">
        <v>1.34630113934691E-4</v>
      </c>
      <c r="I50" s="71">
        <v>2.08642252080571E-4</v>
      </c>
      <c r="J50" s="71">
        <v>2.3731993237895301E-7</v>
      </c>
      <c r="K50" s="67" t="e">
        <f t="shared" si="1"/>
        <v>#DIV/0!</v>
      </c>
      <c r="L50" s="67" t="e">
        <f t="shared" si="2"/>
        <v>#DIV/0!</v>
      </c>
      <c r="M50" s="67" t="e">
        <f t="shared" si="3"/>
        <v>#DIV/0!</v>
      </c>
      <c r="N50" s="67" t="e">
        <f t="shared" si="4"/>
        <v>#DIV/0!</v>
      </c>
      <c r="O50" s="201"/>
      <c r="P50" s="201"/>
      <c r="Q50" s="201"/>
      <c r="R50" s="201"/>
      <c r="S50" s="67" t="e">
        <f t="shared" si="5"/>
        <v>#DIV/0!</v>
      </c>
      <c r="T50" s="67" t="e">
        <f t="shared" si="6"/>
        <v>#DIV/0!</v>
      </c>
      <c r="U50" s="67" t="e">
        <f t="shared" si="7"/>
        <v>#DIV/0!</v>
      </c>
      <c r="V50" s="67" t="e">
        <f t="shared" si="8"/>
        <v>#DIV/0!</v>
      </c>
    </row>
    <row r="51" spans="2:22" ht="14.25" x14ac:dyDescent="0.2">
      <c r="B51" s="137" t="s">
        <v>105</v>
      </c>
      <c r="C51" s="137" t="s">
        <v>62</v>
      </c>
      <c r="D51" s="137">
        <v>2</v>
      </c>
      <c r="E51" s="137" t="str">
        <f t="shared" si="0"/>
        <v>DIDT</v>
      </c>
      <c r="F51" s="70">
        <v>300</v>
      </c>
      <c r="G51" s="71">
        <v>1.6801128459628702E-2</v>
      </c>
      <c r="H51" s="71">
        <v>1.9110427683699499E-5</v>
      </c>
      <c r="I51" s="71">
        <v>1.33825699856669E-4</v>
      </c>
      <c r="J51" s="71">
        <v>1.52219915859996E-7</v>
      </c>
      <c r="K51" s="67" t="e">
        <f t="shared" si="1"/>
        <v>#DIV/0!</v>
      </c>
      <c r="L51" s="67" t="e">
        <f t="shared" si="2"/>
        <v>#DIV/0!</v>
      </c>
      <c r="M51" s="67" t="e">
        <f t="shared" si="3"/>
        <v>#DIV/0!</v>
      </c>
      <c r="N51" s="67" t="e">
        <f t="shared" si="4"/>
        <v>#DIV/0!</v>
      </c>
      <c r="O51" s="201"/>
      <c r="P51" s="201"/>
      <c r="Q51" s="201"/>
      <c r="R51" s="201"/>
      <c r="S51" s="67" t="e">
        <f t="shared" si="5"/>
        <v>#DIV/0!</v>
      </c>
      <c r="T51" s="67" t="e">
        <f t="shared" si="6"/>
        <v>#DIV/0!</v>
      </c>
      <c r="U51" s="67" t="e">
        <f t="shared" si="7"/>
        <v>#DIV/0!</v>
      </c>
      <c r="V51" s="67" t="e">
        <f t="shared" si="8"/>
        <v>#DIV/0!</v>
      </c>
    </row>
    <row r="52" spans="2:22" ht="14.25" x14ac:dyDescent="0.2">
      <c r="B52" s="137" t="s">
        <v>106</v>
      </c>
      <c r="C52" s="137" t="s">
        <v>62</v>
      </c>
      <c r="D52" s="137">
        <v>3</v>
      </c>
      <c r="E52" s="137" t="str">
        <f t="shared" si="0"/>
        <v>DIDT</v>
      </c>
      <c r="F52" s="70">
        <v>460</v>
      </c>
      <c r="G52" s="71">
        <v>0.155777121968567</v>
      </c>
      <c r="H52" s="71">
        <v>1.7718854109261901E-4</v>
      </c>
      <c r="I52" s="71">
        <v>2.1697248330770899E-4</v>
      </c>
      <c r="J52" s="71">
        <v>2.46795146264582E-7</v>
      </c>
      <c r="K52" s="67" t="e">
        <f t="shared" si="1"/>
        <v>#DIV/0!</v>
      </c>
      <c r="L52" s="67" t="e">
        <f t="shared" si="2"/>
        <v>#DIV/0!</v>
      </c>
      <c r="M52" s="67" t="e">
        <f t="shared" si="3"/>
        <v>#DIV/0!</v>
      </c>
      <c r="N52" s="67" t="e">
        <f t="shared" si="4"/>
        <v>#DIV/0!</v>
      </c>
      <c r="O52" s="201"/>
      <c r="P52" s="201"/>
      <c r="Q52" s="201"/>
      <c r="R52" s="201"/>
      <c r="S52" s="67" t="e">
        <f t="shared" si="5"/>
        <v>#DIV/0!</v>
      </c>
      <c r="T52" s="67" t="e">
        <f t="shared" si="6"/>
        <v>#DIV/0!</v>
      </c>
      <c r="U52" s="67" t="e">
        <f t="shared" si="7"/>
        <v>#DIV/0!</v>
      </c>
      <c r="V52" s="67" t="e">
        <f t="shared" si="8"/>
        <v>#DIV/0!</v>
      </c>
    </row>
    <row r="53" spans="2:22" ht="14.25" x14ac:dyDescent="0.2">
      <c r="B53" s="137" t="s">
        <v>107</v>
      </c>
      <c r="C53" s="137" t="s">
        <v>62</v>
      </c>
      <c r="D53" s="137">
        <v>4</v>
      </c>
      <c r="E53" s="137" t="str">
        <f t="shared" si="0"/>
        <v>DIDT</v>
      </c>
      <c r="F53" s="70">
        <v>1560</v>
      </c>
      <c r="G53" s="71">
        <v>0.10961160823702799</v>
      </c>
      <c r="H53" s="71">
        <v>1.24677620424336E-4</v>
      </c>
      <c r="I53" s="71">
        <v>1.00278431720862E-4</v>
      </c>
      <c r="J53" s="71">
        <v>1.14061607254928E-7</v>
      </c>
      <c r="K53" s="67" t="e">
        <f t="shared" si="1"/>
        <v>#DIV/0!</v>
      </c>
      <c r="L53" s="67" t="e">
        <f t="shared" si="2"/>
        <v>#DIV/0!</v>
      </c>
      <c r="M53" s="67" t="e">
        <f t="shared" si="3"/>
        <v>#DIV/0!</v>
      </c>
      <c r="N53" s="67" t="e">
        <f t="shared" si="4"/>
        <v>#DIV/0!</v>
      </c>
      <c r="O53" s="201"/>
      <c r="P53" s="201"/>
      <c r="Q53" s="201"/>
      <c r="R53" s="201"/>
      <c r="S53" s="67" t="e">
        <f t="shared" si="5"/>
        <v>#DIV/0!</v>
      </c>
      <c r="T53" s="67" t="e">
        <f t="shared" si="6"/>
        <v>#DIV/0!</v>
      </c>
      <c r="U53" s="67" t="e">
        <f t="shared" si="7"/>
        <v>#DIV/0!</v>
      </c>
      <c r="V53" s="67" t="e">
        <f t="shared" si="8"/>
        <v>#DIV/0!</v>
      </c>
    </row>
    <row r="54" spans="2:22" ht="14.25" x14ac:dyDescent="0.2">
      <c r="B54" s="137" t="s">
        <v>108</v>
      </c>
      <c r="C54" s="137" t="s">
        <v>62</v>
      </c>
      <c r="D54" s="137">
        <v>5</v>
      </c>
      <c r="E54" s="137" t="str">
        <f t="shared" si="0"/>
        <v>DIDT</v>
      </c>
      <c r="F54" s="70">
        <v>548</v>
      </c>
      <c r="G54" s="71">
        <v>8.4660845054313497E-2</v>
      </c>
      <c r="H54" s="71">
        <v>9.6297398431488597E-5</v>
      </c>
      <c r="I54" s="71">
        <v>1.38468161575938E-4</v>
      </c>
      <c r="J54" s="71">
        <v>1.57500480632611E-7</v>
      </c>
      <c r="K54" s="67" t="e">
        <f t="shared" si="1"/>
        <v>#DIV/0!</v>
      </c>
      <c r="L54" s="67" t="e">
        <f t="shared" si="2"/>
        <v>#DIV/0!</v>
      </c>
      <c r="M54" s="67" t="e">
        <f t="shared" si="3"/>
        <v>#DIV/0!</v>
      </c>
      <c r="N54" s="67" t="e">
        <f t="shared" si="4"/>
        <v>#DIV/0!</v>
      </c>
      <c r="O54" s="201"/>
      <c r="P54" s="201"/>
      <c r="Q54" s="201"/>
      <c r="R54" s="201"/>
      <c r="S54" s="67" t="e">
        <f t="shared" si="5"/>
        <v>#DIV/0!</v>
      </c>
      <c r="T54" s="67" t="e">
        <f t="shared" si="6"/>
        <v>#DIV/0!</v>
      </c>
      <c r="U54" s="67" t="e">
        <f t="shared" si="7"/>
        <v>#DIV/0!</v>
      </c>
      <c r="V54" s="67" t="e">
        <f t="shared" si="8"/>
        <v>#DIV/0!</v>
      </c>
    </row>
    <row r="55" spans="2:22" ht="14.25" x14ac:dyDescent="0.2">
      <c r="B55" s="137" t="s">
        <v>109</v>
      </c>
      <c r="C55" s="137" t="s">
        <v>62</v>
      </c>
      <c r="D55" s="137">
        <v>6</v>
      </c>
      <c r="E55" s="137" t="str">
        <f t="shared" si="0"/>
        <v>DIDT</v>
      </c>
      <c r="F55" s="70">
        <v>150</v>
      </c>
      <c r="G55" s="71">
        <v>1.61863703210838E-2</v>
      </c>
      <c r="H55" s="71">
        <v>1.84111717567248E-5</v>
      </c>
      <c r="I55" s="71">
        <v>2.1703075567272901E-4</v>
      </c>
      <c r="J55" s="71">
        <v>2.4686142820697898E-7</v>
      </c>
      <c r="K55" s="67" t="e">
        <f t="shared" si="1"/>
        <v>#DIV/0!</v>
      </c>
      <c r="L55" s="67" t="e">
        <f t="shared" si="2"/>
        <v>#DIV/0!</v>
      </c>
      <c r="M55" s="67" t="e">
        <f t="shared" si="3"/>
        <v>#DIV/0!</v>
      </c>
      <c r="N55" s="67" t="e">
        <f t="shared" si="4"/>
        <v>#DIV/0!</v>
      </c>
      <c r="O55" s="201"/>
      <c r="P55" s="201"/>
      <c r="Q55" s="201"/>
      <c r="R55" s="201"/>
      <c r="S55" s="67" t="e">
        <f t="shared" si="5"/>
        <v>#DIV/0!</v>
      </c>
      <c r="T55" s="67" t="e">
        <f t="shared" si="6"/>
        <v>#DIV/0!</v>
      </c>
      <c r="U55" s="67" t="e">
        <f t="shared" si="7"/>
        <v>#DIV/0!</v>
      </c>
      <c r="V55" s="67" t="e">
        <f t="shared" si="8"/>
        <v>#DIV/0!</v>
      </c>
    </row>
    <row r="56" spans="2:22" ht="14.25" x14ac:dyDescent="0.2">
      <c r="B56" s="137" t="s">
        <v>110</v>
      </c>
      <c r="C56" s="137" t="s">
        <v>62</v>
      </c>
      <c r="D56" s="137">
        <v>7</v>
      </c>
      <c r="E56" s="137" t="str">
        <f t="shared" si="0"/>
        <v>DIDT</v>
      </c>
      <c r="F56" s="70">
        <v>100</v>
      </c>
      <c r="G56" s="71">
        <v>2.53375430125743E-2</v>
      </c>
      <c r="H56" s="71">
        <v>2.88201644252695E-5</v>
      </c>
      <c r="I56" s="71">
        <v>7.46172702464639E-5</v>
      </c>
      <c r="J56" s="71">
        <v>8.4873343452930403E-8</v>
      </c>
      <c r="K56" s="67" t="e">
        <f t="shared" si="1"/>
        <v>#DIV/0!</v>
      </c>
      <c r="L56" s="67" t="e">
        <f t="shared" si="2"/>
        <v>#DIV/0!</v>
      </c>
      <c r="M56" s="67" t="e">
        <f t="shared" si="3"/>
        <v>#DIV/0!</v>
      </c>
      <c r="N56" s="67" t="e">
        <f t="shared" si="4"/>
        <v>#DIV/0!</v>
      </c>
      <c r="O56" s="201"/>
      <c r="P56" s="201"/>
      <c r="Q56" s="201"/>
      <c r="R56" s="201"/>
      <c r="S56" s="67" t="e">
        <f t="shared" si="5"/>
        <v>#DIV/0!</v>
      </c>
      <c r="T56" s="67" t="e">
        <f t="shared" si="6"/>
        <v>#DIV/0!</v>
      </c>
      <c r="U56" s="67" t="e">
        <f t="shared" si="7"/>
        <v>#DIV/0!</v>
      </c>
      <c r="V56" s="67" t="e">
        <f t="shared" si="8"/>
        <v>#DIV/0!</v>
      </c>
    </row>
    <row r="57" spans="2:22" ht="14.25" x14ac:dyDescent="0.2">
      <c r="B57" s="137" t="s">
        <v>111</v>
      </c>
      <c r="C57" s="137" t="s">
        <v>62</v>
      </c>
      <c r="D57" s="137">
        <v>8</v>
      </c>
      <c r="E57" s="137" t="str">
        <f t="shared" si="0"/>
        <v>DIDT</v>
      </c>
      <c r="F57" s="70">
        <v>300</v>
      </c>
      <c r="G57" s="71">
        <v>3.6984380390495099E-2</v>
      </c>
      <c r="H57" s="72">
        <v>4.2067848612532501E-5</v>
      </c>
      <c r="I57" s="71">
        <v>1.14580777365445E-4</v>
      </c>
      <c r="J57" s="71">
        <v>1.3032979674108001E-7</v>
      </c>
      <c r="K57" s="67" t="e">
        <f t="shared" si="1"/>
        <v>#DIV/0!</v>
      </c>
      <c r="L57" s="67" t="e">
        <f t="shared" si="2"/>
        <v>#DIV/0!</v>
      </c>
      <c r="M57" s="67" t="e">
        <f t="shared" si="3"/>
        <v>#DIV/0!</v>
      </c>
      <c r="N57" s="67" t="e">
        <f t="shared" si="4"/>
        <v>#DIV/0!</v>
      </c>
      <c r="O57" s="201"/>
      <c r="P57" s="201"/>
      <c r="Q57" s="201"/>
      <c r="R57" s="201"/>
      <c r="S57" s="67" t="e">
        <f t="shared" si="5"/>
        <v>#DIV/0!</v>
      </c>
      <c r="T57" s="67" t="e">
        <f t="shared" si="6"/>
        <v>#DIV/0!</v>
      </c>
      <c r="U57" s="67" t="e">
        <f t="shared" si="7"/>
        <v>#DIV/0!</v>
      </c>
      <c r="V57" s="67" t="e">
        <f t="shared" si="8"/>
        <v>#DIV/0!</v>
      </c>
    </row>
    <row r="58" spans="2:22" ht="14.25" x14ac:dyDescent="0.2">
      <c r="B58" s="137" t="s">
        <v>112</v>
      </c>
      <c r="C58" s="137" t="s">
        <v>62</v>
      </c>
      <c r="D58" s="137">
        <v>9</v>
      </c>
      <c r="E58" s="137" t="str">
        <f t="shared" si="0"/>
        <v>DIDT</v>
      </c>
      <c r="F58" s="70">
        <v>400</v>
      </c>
      <c r="G58" s="71">
        <v>7.4467510934919101E-2</v>
      </c>
      <c r="H58" s="71">
        <v>8.4702999893124803E-5</v>
      </c>
      <c r="I58" s="71">
        <v>2.2105256453199901E-4</v>
      </c>
      <c r="J58" s="71">
        <v>2.51436030524783E-7</v>
      </c>
      <c r="K58" s="67" t="e">
        <f t="shared" si="1"/>
        <v>#DIV/0!</v>
      </c>
      <c r="L58" s="67" t="e">
        <f t="shared" si="2"/>
        <v>#DIV/0!</v>
      </c>
      <c r="M58" s="67" t="e">
        <f t="shared" si="3"/>
        <v>#DIV/0!</v>
      </c>
      <c r="N58" s="67" t="e">
        <f t="shared" si="4"/>
        <v>#DIV/0!</v>
      </c>
      <c r="O58" s="201"/>
      <c r="P58" s="201"/>
      <c r="Q58" s="201"/>
      <c r="R58" s="201"/>
      <c r="S58" s="67" t="e">
        <f t="shared" si="5"/>
        <v>#DIV/0!</v>
      </c>
      <c r="T58" s="67" t="e">
        <f t="shared" si="6"/>
        <v>#DIV/0!</v>
      </c>
      <c r="U58" s="67" t="e">
        <f t="shared" si="7"/>
        <v>#DIV/0!</v>
      </c>
      <c r="V58" s="67" t="e">
        <f t="shared" si="8"/>
        <v>#DIV/0!</v>
      </c>
    </row>
    <row r="59" spans="2:22" ht="14.25" x14ac:dyDescent="0.2">
      <c r="B59" s="137" t="s">
        <v>113</v>
      </c>
      <c r="C59" s="137" t="s">
        <v>63</v>
      </c>
      <c r="D59" s="137">
        <v>1</v>
      </c>
      <c r="E59" s="137" t="str">
        <f t="shared" si="0"/>
        <v>DIDT</v>
      </c>
      <c r="F59" s="70">
        <v>193</v>
      </c>
      <c r="G59" s="71">
        <v>5.0484607560792897E-3</v>
      </c>
      <c r="H59" s="71">
        <v>5.7423669454692598E-6</v>
      </c>
      <c r="I59" s="71">
        <v>9.7394059739209899E-5</v>
      </c>
      <c r="J59" s="71">
        <v>1.10780781246751E-7</v>
      </c>
      <c r="K59" s="67" t="e">
        <f t="shared" si="1"/>
        <v>#DIV/0!</v>
      </c>
      <c r="L59" s="67" t="e">
        <f t="shared" si="2"/>
        <v>#DIV/0!</v>
      </c>
      <c r="M59" s="67" t="e">
        <f t="shared" si="3"/>
        <v>#DIV/0!</v>
      </c>
      <c r="N59" s="67" t="e">
        <f t="shared" si="4"/>
        <v>#DIV/0!</v>
      </c>
      <c r="O59" s="201"/>
      <c r="P59" s="201"/>
      <c r="Q59" s="201"/>
      <c r="R59" s="201"/>
      <c r="S59" s="67" t="e">
        <f t="shared" si="5"/>
        <v>#DIV/0!</v>
      </c>
      <c r="T59" s="67" t="e">
        <f t="shared" si="6"/>
        <v>#DIV/0!</v>
      </c>
      <c r="U59" s="67" t="e">
        <f t="shared" si="7"/>
        <v>#DIV/0!</v>
      </c>
      <c r="V59" s="67" t="e">
        <f t="shared" si="8"/>
        <v>#DIV/0!</v>
      </c>
    </row>
    <row r="60" spans="2:22" ht="14.25" x14ac:dyDescent="0.2">
      <c r="B60" s="137" t="s">
        <v>114</v>
      </c>
      <c r="C60" s="137" t="s">
        <v>63</v>
      </c>
      <c r="D60" s="137">
        <v>3</v>
      </c>
      <c r="E60" s="137" t="str">
        <f t="shared" si="0"/>
        <v>DIDT</v>
      </c>
      <c r="F60" s="70">
        <v>150</v>
      </c>
      <c r="G60" s="71">
        <v>3.9106906545348499E-2</v>
      </c>
      <c r="H60" s="71">
        <v>4.4482113753474602E-5</v>
      </c>
      <c r="I60" s="71">
        <v>2.33926338142358E-4</v>
      </c>
      <c r="J60" s="71">
        <v>2.6607929264678502E-7</v>
      </c>
      <c r="K60" s="67" t="e">
        <f t="shared" si="1"/>
        <v>#DIV/0!</v>
      </c>
      <c r="L60" s="67" t="e">
        <f t="shared" si="2"/>
        <v>#DIV/0!</v>
      </c>
      <c r="M60" s="67" t="e">
        <f t="shared" si="3"/>
        <v>#DIV/0!</v>
      </c>
      <c r="N60" s="67" t="e">
        <f t="shared" si="4"/>
        <v>#DIV/0!</v>
      </c>
      <c r="O60" s="201"/>
      <c r="P60" s="201"/>
      <c r="Q60" s="201"/>
      <c r="R60" s="201"/>
      <c r="S60" s="67" t="e">
        <f t="shared" si="5"/>
        <v>#DIV/0!</v>
      </c>
      <c r="T60" s="67" t="e">
        <f t="shared" si="6"/>
        <v>#DIV/0!</v>
      </c>
      <c r="U60" s="67" t="e">
        <f t="shared" si="7"/>
        <v>#DIV/0!</v>
      </c>
      <c r="V60" s="67" t="e">
        <f t="shared" si="8"/>
        <v>#DIV/0!</v>
      </c>
    </row>
    <row r="61" spans="2:22" ht="14.25" x14ac:dyDescent="0.2">
      <c r="B61" s="137" t="s">
        <v>115</v>
      </c>
      <c r="C61" s="137" t="s">
        <v>63</v>
      </c>
      <c r="D61" s="137">
        <v>4</v>
      </c>
      <c r="E61" s="137" t="str">
        <f t="shared" si="0"/>
        <v>DIDT</v>
      </c>
      <c r="F61" s="70">
        <v>700</v>
      </c>
      <c r="G61" s="71">
        <v>2.51606762968004E-2</v>
      </c>
      <c r="H61" s="71">
        <v>2.86189876669596E-5</v>
      </c>
      <c r="I61" s="71">
        <v>1.78613605128599E-4</v>
      </c>
      <c r="J61" s="71">
        <v>2.03163876590672E-7</v>
      </c>
      <c r="K61" s="67" t="e">
        <f t="shared" si="1"/>
        <v>#DIV/0!</v>
      </c>
      <c r="L61" s="67" t="e">
        <f t="shared" si="2"/>
        <v>#DIV/0!</v>
      </c>
      <c r="M61" s="67" t="e">
        <f t="shared" si="3"/>
        <v>#DIV/0!</v>
      </c>
      <c r="N61" s="67" t="e">
        <f t="shared" si="4"/>
        <v>#DIV/0!</v>
      </c>
      <c r="O61" s="201"/>
      <c r="P61" s="201"/>
      <c r="Q61" s="201"/>
      <c r="R61" s="201"/>
      <c r="S61" s="67" t="e">
        <f t="shared" si="5"/>
        <v>#DIV/0!</v>
      </c>
      <c r="T61" s="67" t="e">
        <f t="shared" si="6"/>
        <v>#DIV/0!</v>
      </c>
      <c r="U61" s="67" t="e">
        <f t="shared" si="7"/>
        <v>#DIV/0!</v>
      </c>
      <c r="V61" s="67" t="e">
        <f t="shared" si="8"/>
        <v>#DIV/0!</v>
      </c>
    </row>
    <row r="62" spans="2:22" ht="14.25" x14ac:dyDescent="0.2">
      <c r="B62" s="137" t="s">
        <v>116</v>
      </c>
      <c r="C62" s="137" t="s">
        <v>63</v>
      </c>
      <c r="D62" s="137">
        <v>5</v>
      </c>
      <c r="E62" s="137" t="str">
        <f t="shared" si="0"/>
        <v>DIDT</v>
      </c>
      <c r="F62" s="70">
        <v>208</v>
      </c>
      <c r="G62" s="71">
        <v>8.5933285607024998E-2</v>
      </c>
      <c r="H62" s="71">
        <v>9.7744734484877003E-5</v>
      </c>
      <c r="I62" s="71">
        <v>1.84592524726853E-4</v>
      </c>
      <c r="J62" s="71">
        <v>2.09964592810874E-7</v>
      </c>
      <c r="K62" s="67" t="e">
        <f t="shared" si="1"/>
        <v>#DIV/0!</v>
      </c>
      <c r="L62" s="67" t="e">
        <f t="shared" si="2"/>
        <v>#DIV/0!</v>
      </c>
      <c r="M62" s="67" t="e">
        <f t="shared" si="3"/>
        <v>#DIV/0!</v>
      </c>
      <c r="N62" s="67" t="e">
        <f t="shared" si="4"/>
        <v>#DIV/0!</v>
      </c>
      <c r="O62" s="201"/>
      <c r="P62" s="201"/>
      <c r="Q62" s="201"/>
      <c r="R62" s="201"/>
      <c r="S62" s="67" t="e">
        <f t="shared" si="5"/>
        <v>#DIV/0!</v>
      </c>
      <c r="T62" s="67" t="e">
        <f t="shared" si="6"/>
        <v>#DIV/0!</v>
      </c>
      <c r="U62" s="67" t="e">
        <f t="shared" si="7"/>
        <v>#DIV/0!</v>
      </c>
      <c r="V62" s="67" t="e">
        <f t="shared" si="8"/>
        <v>#DIV/0!</v>
      </c>
    </row>
    <row r="63" spans="2:22" ht="14.25" x14ac:dyDescent="0.2">
      <c r="B63" s="137" t="s">
        <v>117</v>
      </c>
      <c r="C63" s="137" t="s">
        <v>64</v>
      </c>
      <c r="D63" s="137">
        <v>1</v>
      </c>
      <c r="E63" s="137" t="str">
        <f t="shared" si="0"/>
        <v>DIDT</v>
      </c>
      <c r="F63" s="70">
        <v>650</v>
      </c>
      <c r="G63" s="71">
        <v>7.9533316511660804E-2</v>
      </c>
      <c r="H63" s="71">
        <v>9.0465095854597204E-5</v>
      </c>
      <c r="I63" s="71">
        <v>2.40750957639311E-4</v>
      </c>
      <c r="J63" s="71">
        <v>2.7384194926482702E-7</v>
      </c>
      <c r="K63" s="67" t="e">
        <f t="shared" si="1"/>
        <v>#DIV/0!</v>
      </c>
      <c r="L63" s="67" t="e">
        <f t="shared" si="2"/>
        <v>#DIV/0!</v>
      </c>
      <c r="M63" s="67" t="e">
        <f t="shared" si="3"/>
        <v>#DIV/0!</v>
      </c>
      <c r="N63" s="67" t="e">
        <f t="shared" si="4"/>
        <v>#DIV/0!</v>
      </c>
      <c r="O63" s="201"/>
      <c r="P63" s="201"/>
      <c r="Q63" s="201"/>
      <c r="R63" s="201"/>
      <c r="S63" s="67" t="e">
        <f t="shared" si="5"/>
        <v>#DIV/0!</v>
      </c>
      <c r="T63" s="67" t="e">
        <f t="shared" si="6"/>
        <v>#DIV/0!</v>
      </c>
      <c r="U63" s="67" t="e">
        <f t="shared" si="7"/>
        <v>#DIV/0!</v>
      </c>
      <c r="V63" s="67" t="e">
        <f t="shared" si="8"/>
        <v>#DIV/0!</v>
      </c>
    </row>
    <row r="64" spans="2:22" ht="14.25" x14ac:dyDescent="0.2">
      <c r="B64" s="137" t="s">
        <v>118</v>
      </c>
      <c r="C64" s="137" t="s">
        <v>64</v>
      </c>
      <c r="D64" s="137">
        <v>2</v>
      </c>
      <c r="E64" s="137" t="str">
        <f t="shared" si="0"/>
        <v>DIDT</v>
      </c>
      <c r="F64" s="70">
        <v>640</v>
      </c>
      <c r="G64" s="71">
        <v>0.20772718667984</v>
      </c>
      <c r="H64" s="71">
        <v>2.36279091586766E-4</v>
      </c>
      <c r="I64" s="71">
        <v>2.18277257523814E-4</v>
      </c>
      <c r="J64" s="71">
        <v>2.4827926019423102E-7</v>
      </c>
      <c r="K64" s="67" t="e">
        <f t="shared" si="1"/>
        <v>#DIV/0!</v>
      </c>
      <c r="L64" s="67" t="e">
        <f t="shared" si="2"/>
        <v>#DIV/0!</v>
      </c>
      <c r="M64" s="67" t="e">
        <f t="shared" si="3"/>
        <v>#DIV/0!</v>
      </c>
      <c r="N64" s="67" t="e">
        <f t="shared" si="4"/>
        <v>#DIV/0!</v>
      </c>
      <c r="O64" s="201"/>
      <c r="P64" s="201"/>
      <c r="Q64" s="201"/>
      <c r="R64" s="201"/>
      <c r="S64" s="67" t="e">
        <f t="shared" si="5"/>
        <v>#DIV/0!</v>
      </c>
      <c r="T64" s="67" t="e">
        <f t="shared" si="6"/>
        <v>#DIV/0!</v>
      </c>
      <c r="U64" s="67" t="e">
        <f t="shared" si="7"/>
        <v>#DIV/0!</v>
      </c>
      <c r="V64" s="67" t="e">
        <f t="shared" si="8"/>
        <v>#DIV/0!</v>
      </c>
    </row>
    <row r="65" spans="2:22" ht="14.25" x14ac:dyDescent="0.2">
      <c r="B65" s="137" t="s">
        <v>119</v>
      </c>
      <c r="C65" s="137" t="s">
        <v>64</v>
      </c>
      <c r="D65" s="137">
        <v>3</v>
      </c>
      <c r="E65" s="137" t="str">
        <f t="shared" si="0"/>
        <v>DIDT</v>
      </c>
      <c r="F65" s="70">
        <v>85</v>
      </c>
      <c r="G65" s="71">
        <v>0.173540456425399</v>
      </c>
      <c r="H65" s="71">
        <v>1.9739342889806699E-4</v>
      </c>
      <c r="I65" s="71">
        <v>1.1165240268507599E-3</v>
      </c>
      <c r="J65" s="71">
        <v>1.26998920408324E-6</v>
      </c>
      <c r="K65" s="67" t="e">
        <f t="shared" si="1"/>
        <v>#DIV/0!</v>
      </c>
      <c r="L65" s="67" t="e">
        <f t="shared" si="2"/>
        <v>#DIV/0!</v>
      </c>
      <c r="M65" s="67" t="e">
        <f t="shared" si="3"/>
        <v>#DIV/0!</v>
      </c>
      <c r="N65" s="67" t="e">
        <f t="shared" si="4"/>
        <v>#DIV/0!</v>
      </c>
      <c r="O65" s="201"/>
      <c r="P65" s="201"/>
      <c r="Q65" s="201"/>
      <c r="R65" s="201"/>
      <c r="S65" s="67" t="e">
        <f t="shared" si="5"/>
        <v>#DIV/0!</v>
      </c>
      <c r="T65" s="67" t="e">
        <f t="shared" si="6"/>
        <v>#DIV/0!</v>
      </c>
      <c r="U65" s="67" t="e">
        <f t="shared" si="7"/>
        <v>#DIV/0!</v>
      </c>
      <c r="V65" s="67" t="e">
        <f t="shared" si="8"/>
        <v>#DIV/0!</v>
      </c>
    </row>
    <row r="66" spans="2:22" x14ac:dyDescent="0.2">
      <c r="B66" s="198" t="s">
        <v>120</v>
      </c>
      <c r="C66" s="198"/>
      <c r="D66" s="198"/>
      <c r="E66" s="198"/>
      <c r="F66" s="135"/>
      <c r="G66" s="135"/>
      <c r="H66" s="135"/>
      <c r="I66" s="135"/>
      <c r="J66" s="135"/>
      <c r="K66" s="94" t="e">
        <f>MAX(K20:K65)</f>
        <v>#DIV/0!</v>
      </c>
      <c r="L66" s="94" t="e">
        <f t="shared" ref="L66:V66" si="9">MAX(L20:L65)</f>
        <v>#DIV/0!</v>
      </c>
      <c r="M66" s="94" t="e">
        <f t="shared" si="9"/>
        <v>#DIV/0!</v>
      </c>
      <c r="N66" s="94" t="e">
        <f t="shared" si="9"/>
        <v>#DIV/0!</v>
      </c>
      <c r="O66" s="94"/>
      <c r="P66" s="94"/>
      <c r="Q66" s="94"/>
      <c r="R66" s="94"/>
      <c r="S66" s="94" t="e">
        <f t="shared" si="9"/>
        <v>#DIV/0!</v>
      </c>
      <c r="T66" s="94" t="e">
        <f t="shared" si="9"/>
        <v>#DIV/0!</v>
      </c>
      <c r="U66" s="94" t="e">
        <f t="shared" si="9"/>
        <v>#DIV/0!</v>
      </c>
      <c r="V66" s="94" t="e">
        <f t="shared" si="9"/>
        <v>#DIV/0!</v>
      </c>
    </row>
    <row r="67" spans="2:22" x14ac:dyDescent="0.2">
      <c r="B67" s="198" t="s">
        <v>121</v>
      </c>
      <c r="C67" s="198"/>
      <c r="D67" s="198"/>
      <c r="E67" s="198"/>
      <c r="F67" s="135"/>
      <c r="G67" s="135"/>
      <c r="H67" s="135"/>
      <c r="I67" s="135"/>
      <c r="J67" s="135"/>
      <c r="K67" s="94" t="e">
        <f>MIN(K20:K65)</f>
        <v>#DIV/0!</v>
      </c>
      <c r="L67" s="94" t="e">
        <f t="shared" ref="L67:V67" si="10">MIN(L20:L65)</f>
        <v>#DIV/0!</v>
      </c>
      <c r="M67" s="94" t="e">
        <f t="shared" si="10"/>
        <v>#DIV/0!</v>
      </c>
      <c r="N67" s="94" t="e">
        <f t="shared" si="10"/>
        <v>#DIV/0!</v>
      </c>
      <c r="O67" s="94"/>
      <c r="P67" s="94"/>
      <c r="Q67" s="94"/>
      <c r="R67" s="94"/>
      <c r="S67" s="94" t="e">
        <f t="shared" si="10"/>
        <v>#DIV/0!</v>
      </c>
      <c r="T67" s="94" t="e">
        <f t="shared" si="10"/>
        <v>#DIV/0!</v>
      </c>
      <c r="U67" s="94" t="e">
        <f t="shared" si="10"/>
        <v>#DIV/0!</v>
      </c>
      <c r="V67" s="94" t="e">
        <f t="shared" si="10"/>
        <v>#DIV/0!</v>
      </c>
    </row>
    <row r="68" spans="2:22" x14ac:dyDescent="0.2">
      <c r="B68" s="22"/>
      <c r="C68" s="22"/>
      <c r="D68" s="22"/>
      <c r="E68" s="135" t="s">
        <v>288</v>
      </c>
      <c r="F68" s="22"/>
      <c r="G68" s="22"/>
      <c r="H68" s="22"/>
      <c r="I68" s="22"/>
      <c r="J68" s="22"/>
      <c r="K68" s="94" t="e">
        <f>_xlfn.PERCENTILE.INC(K$20:K$65,0.9)</f>
        <v>#DIV/0!</v>
      </c>
      <c r="L68" s="94" t="e">
        <f t="shared" ref="L68:V68" si="11">_xlfn.PERCENTILE.INC(L$20:L$65,0.9)</f>
        <v>#DIV/0!</v>
      </c>
      <c r="M68" s="94" t="e">
        <f t="shared" si="11"/>
        <v>#DIV/0!</v>
      </c>
      <c r="N68" s="94" t="e">
        <f t="shared" si="11"/>
        <v>#DIV/0!</v>
      </c>
      <c r="O68" s="94"/>
      <c r="P68" s="94"/>
      <c r="Q68" s="94"/>
      <c r="R68" s="94"/>
      <c r="S68" s="94" t="e">
        <f t="shared" si="11"/>
        <v>#DIV/0!</v>
      </c>
      <c r="T68" s="94" t="e">
        <f t="shared" si="11"/>
        <v>#DIV/0!</v>
      </c>
      <c r="U68" s="94" t="e">
        <f t="shared" si="11"/>
        <v>#DIV/0!</v>
      </c>
      <c r="V68" s="94" t="e">
        <f t="shared" si="11"/>
        <v>#DIV/0!</v>
      </c>
    </row>
    <row r="69" spans="2:22" x14ac:dyDescent="0.2">
      <c r="B69" s="22"/>
      <c r="C69" s="22"/>
      <c r="D69" s="22"/>
      <c r="E69" s="135" t="s">
        <v>289</v>
      </c>
      <c r="F69" s="22"/>
      <c r="G69" s="22"/>
      <c r="H69" s="22"/>
      <c r="I69" s="22"/>
      <c r="J69" s="22"/>
      <c r="K69" s="94" t="e">
        <f>_xlfn.PERCENTILE.INC(K$20:K$65,0.8)</f>
        <v>#DIV/0!</v>
      </c>
      <c r="L69" s="94" t="e">
        <f t="shared" ref="L69:V69" si="12">_xlfn.PERCENTILE.INC(L$20:L$65,0.8)</f>
        <v>#DIV/0!</v>
      </c>
      <c r="M69" s="94" t="e">
        <f t="shared" si="12"/>
        <v>#DIV/0!</v>
      </c>
      <c r="N69" s="94" t="e">
        <f t="shared" si="12"/>
        <v>#DIV/0!</v>
      </c>
      <c r="O69" s="94"/>
      <c r="P69" s="94"/>
      <c r="Q69" s="94"/>
      <c r="R69" s="94"/>
      <c r="S69" s="94" t="e">
        <f t="shared" si="12"/>
        <v>#DIV/0!</v>
      </c>
      <c r="T69" s="94" t="e">
        <f t="shared" si="12"/>
        <v>#DIV/0!</v>
      </c>
      <c r="U69" s="94" t="e">
        <f t="shared" si="12"/>
        <v>#DIV/0!</v>
      </c>
      <c r="V69" s="94" t="e">
        <f t="shared" si="12"/>
        <v>#DIV/0!</v>
      </c>
    </row>
    <row r="70" spans="2:22" x14ac:dyDescent="0.2">
      <c r="B70" s="22"/>
      <c r="C70" s="22"/>
      <c r="D70" s="22"/>
      <c r="E70" s="135" t="s">
        <v>290</v>
      </c>
      <c r="F70" s="22"/>
      <c r="G70" s="22"/>
      <c r="H70" s="22"/>
      <c r="I70" s="22"/>
      <c r="J70" s="22"/>
      <c r="K70" s="94" t="e">
        <f>_xlfn.PERCENTILE.INC(K$20:K$65,0.75)</f>
        <v>#DIV/0!</v>
      </c>
      <c r="L70" s="94" t="e">
        <f t="shared" ref="L70:V70" si="13">_xlfn.PERCENTILE.INC(L$20:L$65,0.75)</f>
        <v>#DIV/0!</v>
      </c>
      <c r="M70" s="94" t="e">
        <f t="shared" si="13"/>
        <v>#DIV/0!</v>
      </c>
      <c r="N70" s="94" t="e">
        <f t="shared" si="13"/>
        <v>#DIV/0!</v>
      </c>
      <c r="O70" s="94"/>
      <c r="P70" s="94"/>
      <c r="Q70" s="94"/>
      <c r="R70" s="94"/>
      <c r="S70" s="94" t="e">
        <f>_xlfn.PERCENTILE.INC(S$20:S$65,0.75)</f>
        <v>#DIV/0!</v>
      </c>
      <c r="T70" s="94" t="e">
        <f t="shared" si="13"/>
        <v>#DIV/0!</v>
      </c>
      <c r="U70" s="94" t="e">
        <f t="shared" si="13"/>
        <v>#DIV/0!</v>
      </c>
      <c r="V70" s="94" t="e">
        <f t="shared" si="13"/>
        <v>#DIV/0!</v>
      </c>
    </row>
    <row r="71" spans="2:22" x14ac:dyDescent="0.2">
      <c r="B71" s="22"/>
      <c r="C71" s="22"/>
      <c r="D71" s="22"/>
      <c r="E71" s="135" t="s">
        <v>291</v>
      </c>
      <c r="F71" s="22"/>
      <c r="G71" s="22"/>
      <c r="H71" s="22"/>
      <c r="I71" s="22"/>
      <c r="J71" s="22"/>
      <c r="K71" s="94" t="e">
        <f>_xlfn.PERCENTILE.INC(K$20:K$65,0.5)</f>
        <v>#DIV/0!</v>
      </c>
      <c r="L71" s="94" t="e">
        <f t="shared" ref="L71:V71" si="14">_xlfn.PERCENTILE.INC(L$20:L$65,0.5)</f>
        <v>#DIV/0!</v>
      </c>
      <c r="M71" s="94" t="e">
        <f t="shared" si="14"/>
        <v>#DIV/0!</v>
      </c>
      <c r="N71" s="94" t="e">
        <f t="shared" si="14"/>
        <v>#DIV/0!</v>
      </c>
      <c r="O71" s="94"/>
      <c r="P71" s="94"/>
      <c r="Q71" s="94"/>
      <c r="R71" s="94"/>
      <c r="S71" s="94" t="e">
        <f t="shared" si="14"/>
        <v>#DIV/0!</v>
      </c>
      <c r="T71" s="94" t="e">
        <f t="shared" si="14"/>
        <v>#DIV/0!</v>
      </c>
      <c r="U71" s="94" t="e">
        <f t="shared" si="14"/>
        <v>#DIV/0!</v>
      </c>
      <c r="V71" s="94" t="e">
        <f t="shared" si="14"/>
        <v>#DIV/0!</v>
      </c>
    </row>
    <row r="72" spans="2:22" x14ac:dyDescent="0.2">
      <c r="B72" s="22"/>
      <c r="C72" s="22"/>
      <c r="D72" s="22"/>
      <c r="E72" s="135" t="s">
        <v>292</v>
      </c>
      <c r="F72" s="22"/>
      <c r="G72" s="22"/>
      <c r="H72" s="22"/>
      <c r="I72" s="22"/>
      <c r="J72" s="22"/>
      <c r="K72" s="94" t="e">
        <f>_xlfn.PERCENTILE.INC(K$20:K$65,0.25)</f>
        <v>#DIV/0!</v>
      </c>
      <c r="L72" s="94" t="e">
        <f t="shared" ref="L72:V72" si="15">_xlfn.PERCENTILE.INC(L$20:L$65,0.25)</f>
        <v>#DIV/0!</v>
      </c>
      <c r="M72" s="94" t="e">
        <f t="shared" si="15"/>
        <v>#DIV/0!</v>
      </c>
      <c r="N72" s="94" t="e">
        <f t="shared" si="15"/>
        <v>#DIV/0!</v>
      </c>
      <c r="O72" s="94"/>
      <c r="P72" s="94"/>
      <c r="Q72" s="94"/>
      <c r="R72" s="94"/>
      <c r="S72" s="94" t="e">
        <f t="shared" si="15"/>
        <v>#DIV/0!</v>
      </c>
      <c r="T72" s="94" t="e">
        <f t="shared" si="15"/>
        <v>#DIV/0!</v>
      </c>
      <c r="U72" s="94" t="e">
        <f t="shared" si="15"/>
        <v>#DIV/0!</v>
      </c>
      <c r="V72" s="94" t="e">
        <f t="shared" si="15"/>
        <v>#DIV/0!</v>
      </c>
    </row>
    <row r="73" spans="2:22" x14ac:dyDescent="0.2">
      <c r="B73" s="22"/>
      <c r="C73" s="22"/>
      <c r="D73" s="22"/>
      <c r="E73" s="135" t="s">
        <v>293</v>
      </c>
      <c r="F73" s="22"/>
      <c r="G73" s="22"/>
      <c r="H73" s="22"/>
      <c r="I73" s="22"/>
      <c r="J73" s="22"/>
      <c r="K73" s="94" t="e">
        <f>_xlfn.PERCENTILE.INC(K$20:K$65,0.1)</f>
        <v>#DIV/0!</v>
      </c>
      <c r="L73" s="94" t="e">
        <f>_xlfn.PERCENTILE.INC(L$20:L$65,0.1)</f>
        <v>#DIV/0!</v>
      </c>
      <c r="M73" s="94" t="e">
        <f t="shared" ref="M73:V73" si="16">_xlfn.PERCENTILE.INC(M$20:M$65,0.1)</f>
        <v>#DIV/0!</v>
      </c>
      <c r="N73" s="94" t="e">
        <f t="shared" si="16"/>
        <v>#DIV/0!</v>
      </c>
      <c r="O73" s="94"/>
      <c r="P73" s="94"/>
      <c r="Q73" s="94"/>
      <c r="R73" s="94"/>
      <c r="S73" s="94" t="e">
        <f t="shared" si="16"/>
        <v>#DIV/0!</v>
      </c>
      <c r="T73" s="94" t="e">
        <f t="shared" si="16"/>
        <v>#DIV/0!</v>
      </c>
      <c r="U73" s="94" t="e">
        <f t="shared" si="16"/>
        <v>#DIV/0!</v>
      </c>
      <c r="V73" s="94" t="e">
        <f t="shared" si="16"/>
        <v>#DIV/0!</v>
      </c>
    </row>
  </sheetData>
  <mergeCells count="12">
    <mergeCell ref="B67:E67"/>
    <mergeCell ref="B2:V2"/>
    <mergeCell ref="B4:V4"/>
    <mergeCell ref="B6:H6"/>
    <mergeCell ref="B12:H12"/>
    <mergeCell ref="B18:V18"/>
    <mergeCell ref="C19:D19"/>
    <mergeCell ref="O20:O65"/>
    <mergeCell ref="P20:P65"/>
    <mergeCell ref="Q20:Q65"/>
    <mergeCell ref="R20:R65"/>
    <mergeCell ref="B66:E66"/>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W65"/>
  <sheetViews>
    <sheetView topLeftCell="A16" zoomScale="70" zoomScaleNormal="70" workbookViewId="0">
      <selection activeCell="F52" sqref="F52"/>
    </sheetView>
  </sheetViews>
  <sheetFormatPr defaultRowHeight="12.75" x14ac:dyDescent="0.2"/>
  <cols>
    <col min="1" max="1" width="9" style="1"/>
    <col min="2" max="2" width="18" style="1" bestFit="1" customWidth="1"/>
    <col min="3" max="3" width="4.75" style="1" customWidth="1"/>
    <col min="4" max="4" width="5" style="1" customWidth="1"/>
    <col min="5" max="5" width="34.125" style="1" customWidth="1"/>
    <col min="6" max="10" width="22.75" style="1" customWidth="1"/>
    <col min="11" max="11" width="26.75" style="1" bestFit="1" customWidth="1"/>
    <col min="12" max="12" width="19.5" style="1" bestFit="1" customWidth="1"/>
    <col min="13" max="13" width="26.75" style="1" bestFit="1" customWidth="1"/>
    <col min="14" max="14" width="22.125" style="1" bestFit="1" customWidth="1"/>
    <col min="15" max="18" width="9" style="1"/>
    <col min="19" max="22" width="10.625" style="1" bestFit="1" customWidth="1"/>
    <col min="23" max="16384" width="9" style="1"/>
  </cols>
  <sheetData>
    <row r="2" spans="2:23" ht="18" x14ac:dyDescent="0.25">
      <c r="B2" s="168" t="s">
        <v>302</v>
      </c>
      <c r="C2" s="168"/>
      <c r="D2" s="168"/>
      <c r="E2" s="168"/>
      <c r="F2" s="168"/>
      <c r="G2" s="168"/>
      <c r="H2" s="168"/>
      <c r="I2" s="168"/>
      <c r="J2" s="168"/>
      <c r="K2" s="168"/>
      <c r="L2" s="168"/>
      <c r="M2" s="168"/>
      <c r="N2" s="168"/>
      <c r="O2" s="168"/>
      <c r="P2" s="168"/>
      <c r="Q2" s="168"/>
      <c r="R2" s="168"/>
      <c r="S2" s="168"/>
      <c r="T2" s="168"/>
      <c r="U2" s="168"/>
      <c r="V2" s="168"/>
      <c r="W2" s="129"/>
    </row>
    <row r="4" spans="2:23" ht="21" customHeight="1" thickBot="1" x14ac:dyDescent="0.35">
      <c r="B4" s="159" t="s">
        <v>297</v>
      </c>
      <c r="C4" s="159"/>
      <c r="D4" s="159"/>
      <c r="E4" s="159"/>
      <c r="F4" s="159"/>
      <c r="G4" s="159"/>
      <c r="H4" s="159"/>
      <c r="I4" s="159"/>
      <c r="J4" s="159"/>
      <c r="K4" s="159"/>
      <c r="L4" s="159"/>
      <c r="M4" s="159"/>
      <c r="N4" s="159"/>
      <c r="O4" s="159"/>
      <c r="P4" s="159"/>
      <c r="Q4" s="159"/>
      <c r="R4" s="159"/>
      <c r="S4" s="159"/>
      <c r="T4" s="159"/>
      <c r="U4" s="159"/>
      <c r="V4" s="159"/>
    </row>
    <row r="5" spans="2:23" ht="13.5" thickTop="1" x14ac:dyDescent="0.2"/>
    <row r="6" spans="2:23" ht="18" thickBot="1" x14ac:dyDescent="0.35">
      <c r="B6" s="200" t="s">
        <v>160</v>
      </c>
      <c r="C6" s="200"/>
      <c r="D6" s="200"/>
      <c r="E6" s="200"/>
      <c r="F6" s="200"/>
      <c r="G6" s="200"/>
      <c r="H6" s="200"/>
    </row>
    <row r="7" spans="2:23" ht="13.5" thickTop="1" x14ac:dyDescent="0.2"/>
    <row r="8" spans="2:23" ht="15" x14ac:dyDescent="0.2">
      <c r="B8" s="1" t="s">
        <v>236</v>
      </c>
      <c r="G8" s="66">
        <f>Leaching_MAMPEC_D</f>
        <v>2.5</v>
      </c>
      <c r="H8" s="33" t="s">
        <v>155</v>
      </c>
      <c r="J8" s="133" t="s">
        <v>303</v>
      </c>
    </row>
    <row r="9" spans="2:23" ht="15" x14ac:dyDescent="0.2">
      <c r="B9" s="1" t="s">
        <v>163</v>
      </c>
      <c r="G9" s="43" t="e">
        <f>Leaching_Product_D</f>
        <v>#DIV/0!</v>
      </c>
      <c r="H9" s="33" t="s">
        <v>155</v>
      </c>
    </row>
    <row r="10" spans="2:23" x14ac:dyDescent="0.2">
      <c r="B10" s="1" t="s">
        <v>161</v>
      </c>
      <c r="G10" s="43" t="e">
        <f>Leaching_Conversion_Factor_D</f>
        <v>#DIV/0!</v>
      </c>
      <c r="H10" s="1" t="s">
        <v>2</v>
      </c>
    </row>
    <row r="11" spans="2:23" x14ac:dyDescent="0.2">
      <c r="G11" s="43"/>
    </row>
    <row r="12" spans="2:23" ht="18" thickBot="1" x14ac:dyDescent="0.35">
      <c r="B12" s="200" t="s">
        <v>235</v>
      </c>
      <c r="C12" s="200"/>
      <c r="D12" s="200"/>
      <c r="E12" s="200"/>
      <c r="F12" s="200"/>
      <c r="G12" s="200"/>
      <c r="H12" s="200"/>
    </row>
    <row r="13" spans="2:23" ht="13.5" thickTop="1" x14ac:dyDescent="0.2"/>
    <row r="14" spans="2:23" x14ac:dyDescent="0.2">
      <c r="B14" s="1" t="s">
        <v>254</v>
      </c>
      <c r="G14" s="66">
        <f>Application_MAMPEC_D</f>
        <v>0.9</v>
      </c>
      <c r="J14" s="133" t="s">
        <v>303</v>
      </c>
    </row>
    <row r="15" spans="2:23" x14ac:dyDescent="0.2">
      <c r="B15" s="1" t="s">
        <v>237</v>
      </c>
      <c r="G15" s="1">
        <f>Application_Factor_D</f>
        <v>0</v>
      </c>
    </row>
    <row r="16" spans="2:23" x14ac:dyDescent="0.2">
      <c r="B16" s="1" t="s">
        <v>161</v>
      </c>
      <c r="G16" s="1">
        <f>Application_Conversion_Factor_D</f>
        <v>0</v>
      </c>
      <c r="H16" s="63"/>
    </row>
    <row r="18" spans="2:22" ht="15" x14ac:dyDescent="0.2">
      <c r="B18" s="186" t="s">
        <v>266</v>
      </c>
      <c r="C18" s="186"/>
      <c r="D18" s="186"/>
      <c r="E18" s="186"/>
      <c r="F18" s="186"/>
      <c r="G18" s="186"/>
      <c r="H18" s="186"/>
      <c r="I18" s="186"/>
      <c r="J18" s="186"/>
      <c r="K18" s="186"/>
      <c r="L18" s="186"/>
      <c r="M18" s="186"/>
      <c r="N18" s="186"/>
      <c r="O18" s="186"/>
      <c r="P18" s="186"/>
      <c r="Q18" s="186"/>
      <c r="R18" s="186"/>
      <c r="S18" s="186"/>
      <c r="T18" s="186"/>
      <c r="U18" s="186"/>
      <c r="V18" s="186"/>
    </row>
    <row r="19" spans="2:22" ht="128.25" x14ac:dyDescent="0.2">
      <c r="B19" s="16" t="s">
        <v>10</v>
      </c>
      <c r="C19" s="199" t="s">
        <v>11</v>
      </c>
      <c r="D19" s="199"/>
      <c r="E19" s="16" t="s">
        <v>12</v>
      </c>
      <c r="F19" s="16" t="s">
        <v>255</v>
      </c>
      <c r="G19" s="18" t="s">
        <v>256</v>
      </c>
      <c r="H19" s="18" t="s">
        <v>268</v>
      </c>
      <c r="I19" s="18" t="s">
        <v>257</v>
      </c>
      <c r="J19" s="18" t="s">
        <v>258</v>
      </c>
      <c r="K19" s="16" t="s">
        <v>244</v>
      </c>
      <c r="L19" s="16" t="s">
        <v>334</v>
      </c>
      <c r="M19" s="16" t="s">
        <v>335</v>
      </c>
      <c r="N19" s="16" t="s">
        <v>336</v>
      </c>
      <c r="O19" s="16" t="s">
        <v>245</v>
      </c>
      <c r="P19" s="16" t="s">
        <v>246</v>
      </c>
      <c r="Q19" s="16" t="s">
        <v>247</v>
      </c>
      <c r="R19" s="16" t="s">
        <v>248</v>
      </c>
      <c r="S19" s="16" t="s">
        <v>170</v>
      </c>
      <c r="T19" s="16" t="s">
        <v>337</v>
      </c>
      <c r="U19" s="16" t="s">
        <v>338</v>
      </c>
      <c r="V19" s="16" t="s">
        <v>339</v>
      </c>
    </row>
    <row r="20" spans="2:22" ht="14.25" x14ac:dyDescent="0.2">
      <c r="B20" s="137" t="s">
        <v>180</v>
      </c>
      <c r="C20" s="137" t="s">
        <v>239</v>
      </c>
      <c r="D20" s="137">
        <v>11</v>
      </c>
      <c r="E20" s="137" t="str">
        <f t="shared" ref="E20:E57" si="0">Compound_Name_D</f>
        <v>DIDT</v>
      </c>
      <c r="F20" s="70">
        <v>400</v>
      </c>
      <c r="G20" s="71">
        <v>0.48896630369126798</v>
      </c>
      <c r="H20" s="71">
        <v>5.5617426027311002E-4</v>
      </c>
      <c r="I20" s="71">
        <v>1.3695067190951701E-3</v>
      </c>
      <c r="J20" s="71">
        <v>1.55774412659238E-6</v>
      </c>
      <c r="K20" s="67" t="e">
        <f t="shared" ref="K20:K57" si="1">((($F20/100)*G20)*Leaching_Conversion_Factor_D*Application_Conversion_Factor_D)+Background_SW_Baltic_D</f>
        <v>#DIV/0!</v>
      </c>
      <c r="L20" s="67" t="e">
        <f t="shared" ref="L20:L57" si="2">((($F20/100)*H20)*Leaching_Conversion_Factor_D*Application_Conversion_Factor_D)+Background_Sed_baltic_D</f>
        <v>#DIV/0!</v>
      </c>
      <c r="M20" s="67" t="e">
        <f t="shared" ref="M20:M57" si="3">((($F20/100)*I20)*Leaching_Conversion_Factor_D*Application_Conversion_Factor_D)+Background_SW_Baltic_D</f>
        <v>#DIV/0!</v>
      </c>
      <c r="N20" s="67" t="e">
        <f t="shared" ref="N20:N57" si="4">((($F20/100)*J20)*Leaching_Conversion_Factor_D*Application_Conversion_Factor_D)+Background_Sed_baltic_D</f>
        <v>#DIV/0!</v>
      </c>
      <c r="O20" s="201">
        <f>PNEC_Aquatic_Inside_D</f>
        <v>1.7999999999999999E-2</v>
      </c>
      <c r="P20" s="201">
        <f>PNEC_Sediment_Inside_D</f>
        <v>1.37E-4</v>
      </c>
      <c r="Q20" s="201">
        <f>PNEC_Aquatic_Surrounding_D</f>
        <v>1.7999999999999999E-2</v>
      </c>
      <c r="R20" s="201">
        <f>PNEC_Sediment_Surrounding_D</f>
        <v>1.37E-4</v>
      </c>
      <c r="S20" s="67" t="e">
        <f t="shared" ref="S20:S57" si="5">K20/PNEC_Aquatic_Inside_D</f>
        <v>#DIV/0!</v>
      </c>
      <c r="T20" s="67" t="e">
        <f t="shared" ref="T20:T57" si="6">L20/PNEC_Sediment_Inside_D</f>
        <v>#DIV/0!</v>
      </c>
      <c r="U20" s="67" t="e">
        <f t="shared" ref="U20:U57" si="7">M20/PNEC_Aquatic_Surrounding_D</f>
        <v>#DIV/0!</v>
      </c>
      <c r="V20" s="67" t="e">
        <f t="shared" ref="V20:V57" si="8">N20/PNEC_Sediment_Surrounding_D</f>
        <v>#DIV/0!</v>
      </c>
    </row>
    <row r="21" spans="2:22" ht="14.25" x14ac:dyDescent="0.2">
      <c r="B21" s="137" t="s">
        <v>181</v>
      </c>
      <c r="C21" s="137" t="s">
        <v>238</v>
      </c>
      <c r="D21" s="137">
        <v>8</v>
      </c>
      <c r="E21" s="137" t="str">
        <f t="shared" si="0"/>
        <v>DIDT</v>
      </c>
      <c r="F21" s="70">
        <v>45</v>
      </c>
      <c r="G21" s="71">
        <v>2.0165291684866</v>
      </c>
      <c r="H21" s="72">
        <v>2.2936992044560599E-3</v>
      </c>
      <c r="I21" s="71">
        <v>8.2446585968708695E-4</v>
      </c>
      <c r="J21" s="71">
        <v>9.3778791723701003E-7</v>
      </c>
      <c r="K21" s="67" t="e">
        <f t="shared" si="1"/>
        <v>#DIV/0!</v>
      </c>
      <c r="L21" s="67" t="e">
        <f t="shared" si="2"/>
        <v>#DIV/0!</v>
      </c>
      <c r="M21" s="67" t="e">
        <f t="shared" si="3"/>
        <v>#DIV/0!</v>
      </c>
      <c r="N21" s="67" t="e">
        <f t="shared" si="4"/>
        <v>#DIV/0!</v>
      </c>
      <c r="O21" s="201"/>
      <c r="P21" s="201"/>
      <c r="Q21" s="201"/>
      <c r="R21" s="201"/>
      <c r="S21" s="67" t="e">
        <f t="shared" si="5"/>
        <v>#DIV/0!</v>
      </c>
      <c r="T21" s="67" t="e">
        <f t="shared" si="6"/>
        <v>#DIV/0!</v>
      </c>
      <c r="U21" s="67" t="e">
        <f t="shared" si="7"/>
        <v>#DIV/0!</v>
      </c>
      <c r="V21" s="67" t="e">
        <f t="shared" si="8"/>
        <v>#DIV/0!</v>
      </c>
    </row>
    <row r="22" spans="2:22" ht="14.25" x14ac:dyDescent="0.2">
      <c r="B22" s="137" t="s">
        <v>182</v>
      </c>
      <c r="C22" s="137" t="s">
        <v>238</v>
      </c>
      <c r="D22" s="137">
        <v>12</v>
      </c>
      <c r="E22" s="137" t="str">
        <f t="shared" si="0"/>
        <v>DIDT</v>
      </c>
      <c r="F22" s="70">
        <v>85</v>
      </c>
      <c r="G22" s="71">
        <v>22.055757036209101</v>
      </c>
      <c r="H22" s="71">
        <v>2.50873001106083E-2</v>
      </c>
      <c r="I22" s="71">
        <v>6.2841216790063001E-3</v>
      </c>
      <c r="J22" s="71">
        <v>7.1478682894602703E-6</v>
      </c>
      <c r="K22" s="67" t="e">
        <f t="shared" si="1"/>
        <v>#DIV/0!</v>
      </c>
      <c r="L22" s="67" t="e">
        <f t="shared" si="2"/>
        <v>#DIV/0!</v>
      </c>
      <c r="M22" s="67" t="e">
        <f t="shared" si="3"/>
        <v>#DIV/0!</v>
      </c>
      <c r="N22" s="67" t="e">
        <f t="shared" si="4"/>
        <v>#DIV/0!</v>
      </c>
      <c r="O22" s="201"/>
      <c r="P22" s="201"/>
      <c r="Q22" s="201"/>
      <c r="R22" s="201"/>
      <c r="S22" s="67" t="e">
        <f t="shared" si="5"/>
        <v>#DIV/0!</v>
      </c>
      <c r="T22" s="67" t="e">
        <f t="shared" si="6"/>
        <v>#DIV/0!</v>
      </c>
      <c r="U22" s="67" t="e">
        <f t="shared" si="7"/>
        <v>#DIV/0!</v>
      </c>
      <c r="V22" s="67" t="e">
        <f t="shared" si="8"/>
        <v>#DIV/0!</v>
      </c>
    </row>
    <row r="23" spans="2:22" ht="14.25" x14ac:dyDescent="0.2">
      <c r="B23" s="137" t="s">
        <v>183</v>
      </c>
      <c r="C23" s="137" t="s">
        <v>238</v>
      </c>
      <c r="D23" s="137">
        <v>13</v>
      </c>
      <c r="E23" s="137" t="str">
        <f t="shared" si="0"/>
        <v>DIDT</v>
      </c>
      <c r="F23" s="70">
        <v>150</v>
      </c>
      <c r="G23" s="71">
        <v>18.580749394893601</v>
      </c>
      <c r="H23" s="71">
        <v>2.1134655834175599E-2</v>
      </c>
      <c r="I23" s="71">
        <v>2.1737871444721698E-3</v>
      </c>
      <c r="J23" s="71">
        <v>2.4725721337936998E-6</v>
      </c>
      <c r="K23" s="67" t="e">
        <f t="shared" si="1"/>
        <v>#DIV/0!</v>
      </c>
      <c r="L23" s="67" t="e">
        <f t="shared" si="2"/>
        <v>#DIV/0!</v>
      </c>
      <c r="M23" s="67" t="e">
        <f t="shared" si="3"/>
        <v>#DIV/0!</v>
      </c>
      <c r="N23" s="67" t="e">
        <f t="shared" si="4"/>
        <v>#DIV/0!</v>
      </c>
      <c r="O23" s="201"/>
      <c r="P23" s="201"/>
      <c r="Q23" s="201"/>
      <c r="R23" s="201"/>
      <c r="S23" s="67" t="e">
        <f t="shared" si="5"/>
        <v>#DIV/0!</v>
      </c>
      <c r="T23" s="67" t="e">
        <f t="shared" si="6"/>
        <v>#DIV/0!</v>
      </c>
      <c r="U23" s="67" t="e">
        <f t="shared" si="7"/>
        <v>#DIV/0!</v>
      </c>
      <c r="V23" s="67" t="e">
        <f t="shared" si="8"/>
        <v>#DIV/0!</v>
      </c>
    </row>
    <row r="24" spans="2:22" ht="14.25" x14ac:dyDescent="0.2">
      <c r="B24" s="137" t="s">
        <v>184</v>
      </c>
      <c r="C24" s="137" t="s">
        <v>238</v>
      </c>
      <c r="D24" s="137">
        <v>14</v>
      </c>
      <c r="E24" s="137" t="str">
        <f t="shared" si="0"/>
        <v>DIDT</v>
      </c>
      <c r="F24" s="70">
        <v>101</v>
      </c>
      <c r="G24" s="71">
        <v>2.0007229632139198</v>
      </c>
      <c r="H24" s="71">
        <v>2.2757204514346099E-3</v>
      </c>
      <c r="I24" s="71">
        <v>2.9562757002804599E-3</v>
      </c>
      <c r="J24" s="71">
        <v>3.36261300656856E-6</v>
      </c>
      <c r="K24" s="67" t="e">
        <f t="shared" si="1"/>
        <v>#DIV/0!</v>
      </c>
      <c r="L24" s="67" t="e">
        <f t="shared" si="2"/>
        <v>#DIV/0!</v>
      </c>
      <c r="M24" s="67" t="e">
        <f t="shared" si="3"/>
        <v>#DIV/0!</v>
      </c>
      <c r="N24" s="67" t="e">
        <f t="shared" si="4"/>
        <v>#DIV/0!</v>
      </c>
      <c r="O24" s="201"/>
      <c r="P24" s="201"/>
      <c r="Q24" s="201"/>
      <c r="R24" s="201"/>
      <c r="S24" s="67" t="e">
        <f t="shared" si="5"/>
        <v>#DIV/0!</v>
      </c>
      <c r="T24" s="67" t="e">
        <f t="shared" si="6"/>
        <v>#DIV/0!</v>
      </c>
      <c r="U24" s="67" t="e">
        <f t="shared" si="7"/>
        <v>#DIV/0!</v>
      </c>
      <c r="V24" s="67" t="e">
        <f t="shared" si="8"/>
        <v>#DIV/0!</v>
      </c>
    </row>
    <row r="25" spans="2:22" ht="14.25" x14ac:dyDescent="0.2">
      <c r="B25" s="137" t="s">
        <v>185</v>
      </c>
      <c r="C25" s="137" t="s">
        <v>238</v>
      </c>
      <c r="D25" s="137">
        <v>15</v>
      </c>
      <c r="E25" s="137" t="str">
        <f t="shared" si="0"/>
        <v>DIDT</v>
      </c>
      <c r="F25" s="70">
        <v>115</v>
      </c>
      <c r="G25" s="71">
        <v>11.741213097572301</v>
      </c>
      <c r="H25" s="71">
        <v>1.3355031828395999E-2</v>
      </c>
      <c r="I25" s="71">
        <v>4.4586077058808701E-3</v>
      </c>
      <c r="J25" s="71">
        <v>5.0714391167819701E-6</v>
      </c>
      <c r="K25" s="67" t="e">
        <f t="shared" si="1"/>
        <v>#DIV/0!</v>
      </c>
      <c r="L25" s="67" t="e">
        <f t="shared" si="2"/>
        <v>#DIV/0!</v>
      </c>
      <c r="M25" s="67" t="e">
        <f t="shared" si="3"/>
        <v>#DIV/0!</v>
      </c>
      <c r="N25" s="67" t="e">
        <f t="shared" si="4"/>
        <v>#DIV/0!</v>
      </c>
      <c r="O25" s="201"/>
      <c r="P25" s="201"/>
      <c r="Q25" s="201"/>
      <c r="R25" s="201"/>
      <c r="S25" s="67" t="e">
        <f t="shared" si="5"/>
        <v>#DIV/0!</v>
      </c>
      <c r="T25" s="67" t="e">
        <f t="shared" si="6"/>
        <v>#DIV/0!</v>
      </c>
      <c r="U25" s="67" t="e">
        <f t="shared" si="7"/>
        <v>#DIV/0!</v>
      </c>
      <c r="V25" s="67" t="e">
        <f t="shared" si="8"/>
        <v>#DIV/0!</v>
      </c>
    </row>
    <row r="26" spans="2:22" ht="14.25" x14ac:dyDescent="0.2">
      <c r="B26" s="137" t="s">
        <v>186</v>
      </c>
      <c r="C26" s="137" t="s">
        <v>238</v>
      </c>
      <c r="D26" s="137">
        <v>16</v>
      </c>
      <c r="E26" s="137" t="str">
        <f t="shared" si="0"/>
        <v>DIDT</v>
      </c>
      <c r="F26" s="70">
        <v>45</v>
      </c>
      <c r="G26" s="71">
        <v>9.8762137496471407</v>
      </c>
      <c r="H26" s="71">
        <v>1.12336899735965E-2</v>
      </c>
      <c r="I26" s="71">
        <v>1.60392476266952E-3</v>
      </c>
      <c r="J26" s="71">
        <v>1.82438271303062E-6</v>
      </c>
      <c r="K26" s="67" t="e">
        <f t="shared" si="1"/>
        <v>#DIV/0!</v>
      </c>
      <c r="L26" s="67" t="e">
        <f t="shared" si="2"/>
        <v>#DIV/0!</v>
      </c>
      <c r="M26" s="67" t="e">
        <f t="shared" si="3"/>
        <v>#DIV/0!</v>
      </c>
      <c r="N26" s="67" t="e">
        <f t="shared" si="4"/>
        <v>#DIV/0!</v>
      </c>
      <c r="O26" s="201"/>
      <c r="P26" s="201"/>
      <c r="Q26" s="201"/>
      <c r="R26" s="201"/>
      <c r="S26" s="67" t="e">
        <f t="shared" si="5"/>
        <v>#DIV/0!</v>
      </c>
      <c r="T26" s="67" t="e">
        <f t="shared" si="6"/>
        <v>#DIV/0!</v>
      </c>
      <c r="U26" s="67" t="e">
        <f t="shared" si="7"/>
        <v>#DIV/0!</v>
      </c>
      <c r="V26" s="67" t="e">
        <f t="shared" si="8"/>
        <v>#DIV/0!</v>
      </c>
    </row>
    <row r="27" spans="2:22" ht="14.25" x14ac:dyDescent="0.2">
      <c r="B27" s="137" t="s">
        <v>187</v>
      </c>
      <c r="C27" s="137" t="s">
        <v>249</v>
      </c>
      <c r="D27" s="137">
        <v>8</v>
      </c>
      <c r="E27" s="137" t="str">
        <f t="shared" si="0"/>
        <v>DIDT</v>
      </c>
      <c r="F27" s="70">
        <v>29</v>
      </c>
      <c r="G27" s="71">
        <v>0.75836917944252502</v>
      </c>
      <c r="H27" s="71">
        <v>8.6260630647302602E-4</v>
      </c>
      <c r="I27" s="71">
        <v>1.1653116295233701E-3</v>
      </c>
      <c r="J27" s="71">
        <v>1.32548260872426E-6</v>
      </c>
      <c r="K27" s="67" t="e">
        <f t="shared" si="1"/>
        <v>#DIV/0!</v>
      </c>
      <c r="L27" s="67" t="e">
        <f t="shared" si="2"/>
        <v>#DIV/0!</v>
      </c>
      <c r="M27" s="67" t="e">
        <f t="shared" si="3"/>
        <v>#DIV/0!</v>
      </c>
      <c r="N27" s="67" t="e">
        <f t="shared" si="4"/>
        <v>#DIV/0!</v>
      </c>
      <c r="O27" s="201"/>
      <c r="P27" s="201"/>
      <c r="Q27" s="201"/>
      <c r="R27" s="201"/>
      <c r="S27" s="67" t="e">
        <f t="shared" si="5"/>
        <v>#DIV/0!</v>
      </c>
      <c r="T27" s="67" t="e">
        <f t="shared" si="6"/>
        <v>#DIV/0!</v>
      </c>
      <c r="U27" s="67" t="e">
        <f t="shared" si="7"/>
        <v>#DIV/0!</v>
      </c>
      <c r="V27" s="67" t="e">
        <f t="shared" si="8"/>
        <v>#DIV/0!</v>
      </c>
    </row>
    <row r="28" spans="2:22" ht="14.25" x14ac:dyDescent="0.2">
      <c r="B28" s="137" t="s">
        <v>188</v>
      </c>
      <c r="C28" s="137" t="s">
        <v>249</v>
      </c>
      <c r="D28" s="137">
        <v>9</v>
      </c>
      <c r="E28" s="137" t="str">
        <f t="shared" si="0"/>
        <v>DIDT</v>
      </c>
      <c r="F28" s="70">
        <v>45</v>
      </c>
      <c r="G28" s="71">
        <v>4.5201730030775096</v>
      </c>
      <c r="H28" s="71">
        <v>5.1414665125776096E-3</v>
      </c>
      <c r="I28" s="71">
        <v>1.21807327650394E-3</v>
      </c>
      <c r="J28" s="71">
        <v>1.3854963078485701E-6</v>
      </c>
      <c r="K28" s="67" t="e">
        <f t="shared" si="1"/>
        <v>#DIV/0!</v>
      </c>
      <c r="L28" s="67" t="e">
        <f t="shared" si="2"/>
        <v>#DIV/0!</v>
      </c>
      <c r="M28" s="67" t="e">
        <f t="shared" si="3"/>
        <v>#DIV/0!</v>
      </c>
      <c r="N28" s="67" t="e">
        <f t="shared" si="4"/>
        <v>#DIV/0!</v>
      </c>
      <c r="O28" s="201"/>
      <c r="P28" s="201"/>
      <c r="Q28" s="201"/>
      <c r="R28" s="201"/>
      <c r="S28" s="67" t="e">
        <f t="shared" si="5"/>
        <v>#DIV/0!</v>
      </c>
      <c r="T28" s="67" t="e">
        <f t="shared" si="6"/>
        <v>#DIV/0!</v>
      </c>
      <c r="U28" s="67" t="e">
        <f t="shared" si="7"/>
        <v>#DIV/0!</v>
      </c>
      <c r="V28" s="67" t="e">
        <f t="shared" si="8"/>
        <v>#DIV/0!</v>
      </c>
    </row>
    <row r="29" spans="2:22" ht="14.25" x14ac:dyDescent="0.2">
      <c r="B29" s="137" t="s">
        <v>189</v>
      </c>
      <c r="C29" s="137" t="s">
        <v>250</v>
      </c>
      <c r="D29" s="137">
        <v>1</v>
      </c>
      <c r="E29" s="137" t="str">
        <f t="shared" si="0"/>
        <v>DIDT</v>
      </c>
      <c r="F29" s="70">
        <v>100</v>
      </c>
      <c r="G29" s="71">
        <v>3.6357230061292598</v>
      </c>
      <c r="H29" s="71">
        <v>4.1354497231077397E-3</v>
      </c>
      <c r="I29" s="71">
        <v>3.4854777239359098E-4</v>
      </c>
      <c r="J29" s="71">
        <v>3.9645533343640001E-7</v>
      </c>
      <c r="K29" s="67" t="e">
        <f t="shared" si="1"/>
        <v>#DIV/0!</v>
      </c>
      <c r="L29" s="67" t="e">
        <f t="shared" si="2"/>
        <v>#DIV/0!</v>
      </c>
      <c r="M29" s="67" t="e">
        <f t="shared" si="3"/>
        <v>#DIV/0!</v>
      </c>
      <c r="N29" s="67" t="e">
        <f t="shared" si="4"/>
        <v>#DIV/0!</v>
      </c>
      <c r="O29" s="201"/>
      <c r="P29" s="201"/>
      <c r="Q29" s="201"/>
      <c r="R29" s="201"/>
      <c r="S29" s="67" t="e">
        <f t="shared" si="5"/>
        <v>#DIV/0!</v>
      </c>
      <c r="T29" s="67" t="e">
        <f t="shared" si="6"/>
        <v>#DIV/0!</v>
      </c>
      <c r="U29" s="67" t="e">
        <f t="shared" si="7"/>
        <v>#DIV/0!</v>
      </c>
      <c r="V29" s="67" t="e">
        <f t="shared" si="8"/>
        <v>#DIV/0!</v>
      </c>
    </row>
    <row r="30" spans="2:22" ht="14.25" x14ac:dyDescent="0.2">
      <c r="B30" s="137" t="s">
        <v>190</v>
      </c>
      <c r="C30" s="137" t="s">
        <v>251</v>
      </c>
      <c r="D30" s="137">
        <v>2</v>
      </c>
      <c r="E30" s="137" t="str">
        <f t="shared" si="0"/>
        <v>DIDT</v>
      </c>
      <c r="F30" s="70">
        <v>500</v>
      </c>
      <c r="G30" s="71">
        <v>0.50394795596599595</v>
      </c>
      <c r="H30" s="71">
        <v>5.7321512838825605E-4</v>
      </c>
      <c r="I30" s="71">
        <v>6.5141930558070297E-4</v>
      </c>
      <c r="J30" s="71">
        <v>7.4095627326440998E-7</v>
      </c>
      <c r="K30" s="67" t="e">
        <f t="shared" si="1"/>
        <v>#DIV/0!</v>
      </c>
      <c r="L30" s="67" t="e">
        <f t="shared" si="2"/>
        <v>#DIV/0!</v>
      </c>
      <c r="M30" s="67" t="e">
        <f t="shared" si="3"/>
        <v>#DIV/0!</v>
      </c>
      <c r="N30" s="67" t="e">
        <f t="shared" si="4"/>
        <v>#DIV/0!</v>
      </c>
      <c r="O30" s="201"/>
      <c r="P30" s="201"/>
      <c r="Q30" s="201"/>
      <c r="R30" s="201"/>
      <c r="S30" s="67" t="e">
        <f t="shared" si="5"/>
        <v>#DIV/0!</v>
      </c>
      <c r="T30" s="67" t="e">
        <f t="shared" si="6"/>
        <v>#DIV/0!</v>
      </c>
      <c r="U30" s="67" t="e">
        <f t="shared" si="7"/>
        <v>#DIV/0!</v>
      </c>
      <c r="V30" s="67" t="e">
        <f t="shared" si="8"/>
        <v>#DIV/0!</v>
      </c>
    </row>
    <row r="31" spans="2:22" ht="14.25" x14ac:dyDescent="0.2">
      <c r="B31" s="137" t="s">
        <v>191</v>
      </c>
      <c r="C31" s="137" t="s">
        <v>252</v>
      </c>
      <c r="D31" s="137">
        <v>7</v>
      </c>
      <c r="E31" s="137" t="str">
        <f t="shared" si="0"/>
        <v>DIDT</v>
      </c>
      <c r="F31" s="70">
        <v>420</v>
      </c>
      <c r="G31" s="71">
        <v>0.22990677863359499</v>
      </c>
      <c r="H31" s="71">
        <v>2.6150724988838197E-4</v>
      </c>
      <c r="I31" s="71">
        <v>5.2111310462166205E-4</v>
      </c>
      <c r="J31" s="71">
        <v>5.9273960827033804E-7</v>
      </c>
      <c r="K31" s="67" t="e">
        <f t="shared" si="1"/>
        <v>#DIV/0!</v>
      </c>
      <c r="L31" s="67" t="e">
        <f t="shared" si="2"/>
        <v>#DIV/0!</v>
      </c>
      <c r="M31" s="67" t="e">
        <f t="shared" si="3"/>
        <v>#DIV/0!</v>
      </c>
      <c r="N31" s="67" t="e">
        <f t="shared" si="4"/>
        <v>#DIV/0!</v>
      </c>
      <c r="O31" s="201"/>
      <c r="P31" s="201"/>
      <c r="Q31" s="201"/>
      <c r="R31" s="201"/>
      <c r="S31" s="67" t="e">
        <f t="shared" si="5"/>
        <v>#DIV/0!</v>
      </c>
      <c r="T31" s="67" t="e">
        <f t="shared" si="6"/>
        <v>#DIV/0!</v>
      </c>
      <c r="U31" s="67" t="e">
        <f t="shared" si="7"/>
        <v>#DIV/0!</v>
      </c>
      <c r="V31" s="67" t="e">
        <f t="shared" si="8"/>
        <v>#DIV/0!</v>
      </c>
    </row>
    <row r="32" spans="2:22" ht="14.25" x14ac:dyDescent="0.2">
      <c r="B32" s="137" t="s">
        <v>192</v>
      </c>
      <c r="C32" s="137" t="s">
        <v>252</v>
      </c>
      <c r="D32" s="137">
        <v>2</v>
      </c>
      <c r="E32" s="137" t="str">
        <f t="shared" si="0"/>
        <v>DIDT</v>
      </c>
      <c r="F32" s="70">
        <v>60</v>
      </c>
      <c r="G32" s="71">
        <v>0.31940586902201201</v>
      </c>
      <c r="H32" s="71">
        <v>3.6330790433566998E-4</v>
      </c>
      <c r="I32" s="71">
        <v>4.2696645782013698E-4</v>
      </c>
      <c r="J32" s="71">
        <v>4.8565259692449099E-7</v>
      </c>
      <c r="K32" s="67" t="e">
        <f t="shared" si="1"/>
        <v>#DIV/0!</v>
      </c>
      <c r="L32" s="67" t="e">
        <f t="shared" si="2"/>
        <v>#DIV/0!</v>
      </c>
      <c r="M32" s="67" t="e">
        <f t="shared" si="3"/>
        <v>#DIV/0!</v>
      </c>
      <c r="N32" s="67" t="e">
        <f t="shared" si="4"/>
        <v>#DIV/0!</v>
      </c>
      <c r="O32" s="201"/>
      <c r="P32" s="201"/>
      <c r="Q32" s="201"/>
      <c r="R32" s="201"/>
      <c r="S32" s="67" t="e">
        <f t="shared" si="5"/>
        <v>#DIV/0!</v>
      </c>
      <c r="T32" s="67" t="e">
        <f t="shared" si="6"/>
        <v>#DIV/0!</v>
      </c>
      <c r="U32" s="67" t="e">
        <f t="shared" si="7"/>
        <v>#DIV/0!</v>
      </c>
      <c r="V32" s="67" t="e">
        <f t="shared" si="8"/>
        <v>#DIV/0!</v>
      </c>
    </row>
    <row r="33" spans="2:22" ht="14.25" x14ac:dyDescent="0.2">
      <c r="B33" s="137" t="s">
        <v>193</v>
      </c>
      <c r="C33" s="137" t="s">
        <v>252</v>
      </c>
      <c r="D33" s="137">
        <v>3</v>
      </c>
      <c r="E33" s="137" t="str">
        <f t="shared" si="0"/>
        <v>DIDT</v>
      </c>
      <c r="F33" s="70">
        <v>60</v>
      </c>
      <c r="G33" s="71">
        <v>0.344308789893985</v>
      </c>
      <c r="H33" s="71">
        <v>3.9163370740425302E-4</v>
      </c>
      <c r="I33" s="71">
        <v>5.7877181314896402E-4</v>
      </c>
      <c r="J33" s="71">
        <v>6.5832345489926996E-7</v>
      </c>
      <c r="K33" s="67" t="e">
        <f t="shared" si="1"/>
        <v>#DIV/0!</v>
      </c>
      <c r="L33" s="67" t="e">
        <f t="shared" si="2"/>
        <v>#DIV/0!</v>
      </c>
      <c r="M33" s="67" t="e">
        <f t="shared" si="3"/>
        <v>#DIV/0!</v>
      </c>
      <c r="N33" s="67" t="e">
        <f t="shared" si="4"/>
        <v>#DIV/0!</v>
      </c>
      <c r="O33" s="201"/>
      <c r="P33" s="201"/>
      <c r="Q33" s="201"/>
      <c r="R33" s="201"/>
      <c r="S33" s="67" t="e">
        <f t="shared" si="5"/>
        <v>#DIV/0!</v>
      </c>
      <c r="T33" s="67" t="e">
        <f t="shared" si="6"/>
        <v>#DIV/0!</v>
      </c>
      <c r="U33" s="67" t="e">
        <f t="shared" si="7"/>
        <v>#DIV/0!</v>
      </c>
      <c r="V33" s="67" t="e">
        <f t="shared" si="8"/>
        <v>#DIV/0!</v>
      </c>
    </row>
    <row r="34" spans="2:22" ht="14.25" x14ac:dyDescent="0.2">
      <c r="B34" s="137" t="s">
        <v>194</v>
      </c>
      <c r="C34" s="137" t="s">
        <v>252</v>
      </c>
      <c r="D34" s="137">
        <v>5</v>
      </c>
      <c r="E34" s="137" t="str">
        <f t="shared" si="0"/>
        <v>DIDT</v>
      </c>
      <c r="F34" s="70">
        <v>33</v>
      </c>
      <c r="G34" s="71">
        <v>0.72455685749650001</v>
      </c>
      <c r="H34" s="71">
        <v>8.2414651085855402E-4</v>
      </c>
      <c r="I34" s="71">
        <v>2.96842333184378E-4</v>
      </c>
      <c r="J34" s="71">
        <v>3.3764303142104502E-7</v>
      </c>
      <c r="K34" s="67" t="e">
        <f t="shared" si="1"/>
        <v>#DIV/0!</v>
      </c>
      <c r="L34" s="67" t="e">
        <f t="shared" si="2"/>
        <v>#DIV/0!</v>
      </c>
      <c r="M34" s="67" t="e">
        <f t="shared" si="3"/>
        <v>#DIV/0!</v>
      </c>
      <c r="N34" s="67" t="e">
        <f t="shared" si="4"/>
        <v>#DIV/0!</v>
      </c>
      <c r="O34" s="201"/>
      <c r="P34" s="201"/>
      <c r="Q34" s="201"/>
      <c r="R34" s="201"/>
      <c r="S34" s="67" t="e">
        <f t="shared" si="5"/>
        <v>#DIV/0!</v>
      </c>
      <c r="T34" s="67" t="e">
        <f t="shared" si="6"/>
        <v>#DIV/0!</v>
      </c>
      <c r="U34" s="67" t="e">
        <f t="shared" si="7"/>
        <v>#DIV/0!</v>
      </c>
      <c r="V34" s="67" t="e">
        <f t="shared" si="8"/>
        <v>#DIV/0!</v>
      </c>
    </row>
    <row r="35" spans="2:22" ht="14.25" x14ac:dyDescent="0.2">
      <c r="B35" s="137" t="s">
        <v>195</v>
      </c>
      <c r="C35" s="137" t="s">
        <v>253</v>
      </c>
      <c r="D35" s="137">
        <v>10</v>
      </c>
      <c r="E35" s="137" t="str">
        <f t="shared" si="0"/>
        <v>DIDT</v>
      </c>
      <c r="F35" s="70">
        <v>310</v>
      </c>
      <c r="G35" s="71">
        <v>0.23741228401660899</v>
      </c>
      <c r="H35" s="71">
        <v>2.7004437790310501E-4</v>
      </c>
      <c r="I35" s="71">
        <v>5.5298516381184297E-4</v>
      </c>
      <c r="J35" s="71">
        <v>6.2899245075112803E-7</v>
      </c>
      <c r="K35" s="67" t="e">
        <f t="shared" si="1"/>
        <v>#DIV/0!</v>
      </c>
      <c r="L35" s="67" t="e">
        <f t="shared" si="2"/>
        <v>#DIV/0!</v>
      </c>
      <c r="M35" s="67" t="e">
        <f t="shared" si="3"/>
        <v>#DIV/0!</v>
      </c>
      <c r="N35" s="67" t="e">
        <f t="shared" si="4"/>
        <v>#DIV/0!</v>
      </c>
      <c r="O35" s="201"/>
      <c r="P35" s="201"/>
      <c r="Q35" s="201"/>
      <c r="R35" s="201"/>
      <c r="S35" s="67" t="e">
        <f t="shared" si="5"/>
        <v>#DIV/0!</v>
      </c>
      <c r="T35" s="67" t="e">
        <f t="shared" si="6"/>
        <v>#DIV/0!</v>
      </c>
      <c r="U35" s="67" t="e">
        <f t="shared" si="7"/>
        <v>#DIV/0!</v>
      </c>
      <c r="V35" s="67" t="e">
        <f t="shared" si="8"/>
        <v>#DIV/0!</v>
      </c>
    </row>
    <row r="36" spans="2:22" ht="14.25" x14ac:dyDescent="0.2">
      <c r="B36" s="137" t="s">
        <v>196</v>
      </c>
      <c r="C36" s="137" t="s">
        <v>253</v>
      </c>
      <c r="D36" s="137">
        <v>2</v>
      </c>
      <c r="E36" s="137" t="str">
        <f t="shared" si="0"/>
        <v>DIDT</v>
      </c>
      <c r="F36" s="70">
        <v>10</v>
      </c>
      <c r="G36" s="71">
        <v>0.468555873259902</v>
      </c>
      <c r="H36" s="71">
        <v>5.3295843674277404E-4</v>
      </c>
      <c r="I36" s="71">
        <v>1.6689240095790099E-3</v>
      </c>
      <c r="J36" s="71">
        <v>1.8983160434663901E-6</v>
      </c>
      <c r="K36" s="67" t="e">
        <f t="shared" si="1"/>
        <v>#DIV/0!</v>
      </c>
      <c r="L36" s="67" t="e">
        <f t="shared" si="2"/>
        <v>#DIV/0!</v>
      </c>
      <c r="M36" s="67" t="e">
        <f t="shared" si="3"/>
        <v>#DIV/0!</v>
      </c>
      <c r="N36" s="67" t="e">
        <f t="shared" si="4"/>
        <v>#DIV/0!</v>
      </c>
      <c r="O36" s="201"/>
      <c r="P36" s="201"/>
      <c r="Q36" s="201"/>
      <c r="R36" s="201"/>
      <c r="S36" s="67" t="e">
        <f t="shared" si="5"/>
        <v>#DIV/0!</v>
      </c>
      <c r="T36" s="67" t="e">
        <f t="shared" si="6"/>
        <v>#DIV/0!</v>
      </c>
      <c r="U36" s="67" t="e">
        <f t="shared" si="7"/>
        <v>#DIV/0!</v>
      </c>
      <c r="V36" s="67" t="e">
        <f t="shared" si="8"/>
        <v>#DIV/0!</v>
      </c>
    </row>
    <row r="37" spans="2:22" ht="14.25" x14ac:dyDescent="0.2">
      <c r="B37" s="137" t="s">
        <v>197</v>
      </c>
      <c r="C37" s="137" t="s">
        <v>253</v>
      </c>
      <c r="D37" s="137">
        <v>5</v>
      </c>
      <c r="E37" s="137" t="str">
        <f t="shared" si="0"/>
        <v>DIDT</v>
      </c>
      <c r="F37" s="70">
        <v>10</v>
      </c>
      <c r="G37" s="71">
        <v>5.4054322022199601</v>
      </c>
      <c r="H37" s="71">
        <v>6.1484037456102699E-3</v>
      </c>
      <c r="I37" s="71">
        <v>1.6419430878595099E-3</v>
      </c>
      <c r="J37" s="71">
        <v>1.8676266091666601E-6</v>
      </c>
      <c r="K37" s="67" t="e">
        <f t="shared" si="1"/>
        <v>#DIV/0!</v>
      </c>
      <c r="L37" s="67" t="e">
        <f t="shared" si="2"/>
        <v>#DIV/0!</v>
      </c>
      <c r="M37" s="67" t="e">
        <f t="shared" si="3"/>
        <v>#DIV/0!</v>
      </c>
      <c r="N37" s="67" t="e">
        <f t="shared" si="4"/>
        <v>#DIV/0!</v>
      </c>
      <c r="O37" s="201"/>
      <c r="P37" s="201"/>
      <c r="Q37" s="201"/>
      <c r="R37" s="201"/>
      <c r="S37" s="67" t="e">
        <f t="shared" si="5"/>
        <v>#DIV/0!</v>
      </c>
      <c r="T37" s="67" t="e">
        <f t="shared" si="6"/>
        <v>#DIV/0!</v>
      </c>
      <c r="U37" s="67" t="e">
        <f t="shared" si="7"/>
        <v>#DIV/0!</v>
      </c>
      <c r="V37" s="67" t="e">
        <f t="shared" si="8"/>
        <v>#DIV/0!</v>
      </c>
    </row>
    <row r="38" spans="2:22" ht="14.25" x14ac:dyDescent="0.2">
      <c r="B38" s="137" t="s">
        <v>198</v>
      </c>
      <c r="C38" s="137" t="s">
        <v>249</v>
      </c>
      <c r="D38" s="137">
        <v>1</v>
      </c>
      <c r="E38" s="137" t="str">
        <f t="shared" si="0"/>
        <v>DIDT</v>
      </c>
      <c r="F38" s="70">
        <v>55</v>
      </c>
      <c r="G38" s="71">
        <v>2.80089489400387</v>
      </c>
      <c r="H38" s="71">
        <v>3.18587525282055E-3</v>
      </c>
      <c r="I38" s="71">
        <v>1.21574345297278E-3</v>
      </c>
      <c r="J38" s="71">
        <v>1.38284624196619E-6</v>
      </c>
      <c r="K38" s="67" t="e">
        <f t="shared" si="1"/>
        <v>#DIV/0!</v>
      </c>
      <c r="L38" s="67" t="e">
        <f t="shared" si="2"/>
        <v>#DIV/0!</v>
      </c>
      <c r="M38" s="67" t="e">
        <f t="shared" si="3"/>
        <v>#DIV/0!</v>
      </c>
      <c r="N38" s="67" t="e">
        <f t="shared" si="4"/>
        <v>#DIV/0!</v>
      </c>
      <c r="O38" s="201"/>
      <c r="P38" s="201"/>
      <c r="Q38" s="201"/>
      <c r="R38" s="201"/>
      <c r="S38" s="67" t="e">
        <f t="shared" si="5"/>
        <v>#DIV/0!</v>
      </c>
      <c r="T38" s="67" t="e">
        <f t="shared" si="6"/>
        <v>#DIV/0!</v>
      </c>
      <c r="U38" s="67" t="e">
        <f t="shared" si="7"/>
        <v>#DIV/0!</v>
      </c>
      <c r="V38" s="67" t="e">
        <f t="shared" si="8"/>
        <v>#DIV/0!</v>
      </c>
    </row>
    <row r="39" spans="2:22" ht="14.25" x14ac:dyDescent="0.2">
      <c r="B39" s="137" t="s">
        <v>199</v>
      </c>
      <c r="C39" s="137" t="s">
        <v>249</v>
      </c>
      <c r="D39" s="137">
        <v>10</v>
      </c>
      <c r="E39" s="137" t="str">
        <f t="shared" si="0"/>
        <v>DIDT</v>
      </c>
      <c r="F39" s="70">
        <v>226</v>
      </c>
      <c r="G39" s="71">
        <v>0.26555248051881802</v>
      </c>
      <c r="H39" s="71">
        <v>3.0205241760995701E-4</v>
      </c>
      <c r="I39" s="71">
        <v>1.9424022886979199E-3</v>
      </c>
      <c r="J39" s="71">
        <v>2.2093836547613498E-6</v>
      </c>
      <c r="K39" s="67" t="e">
        <f t="shared" si="1"/>
        <v>#DIV/0!</v>
      </c>
      <c r="L39" s="67" t="e">
        <f t="shared" si="2"/>
        <v>#DIV/0!</v>
      </c>
      <c r="M39" s="67" t="e">
        <f t="shared" si="3"/>
        <v>#DIV/0!</v>
      </c>
      <c r="N39" s="67" t="e">
        <f t="shared" si="4"/>
        <v>#DIV/0!</v>
      </c>
      <c r="O39" s="201"/>
      <c r="P39" s="201"/>
      <c r="Q39" s="201"/>
      <c r="R39" s="201"/>
      <c r="S39" s="67" t="e">
        <f t="shared" si="5"/>
        <v>#DIV/0!</v>
      </c>
      <c r="T39" s="67" t="e">
        <f t="shared" si="6"/>
        <v>#DIV/0!</v>
      </c>
      <c r="U39" s="67" t="e">
        <f t="shared" si="7"/>
        <v>#DIV/0!</v>
      </c>
      <c r="V39" s="67" t="e">
        <f t="shared" si="8"/>
        <v>#DIV/0!</v>
      </c>
    </row>
    <row r="40" spans="2:22" ht="14.25" x14ac:dyDescent="0.2">
      <c r="B40" s="137" t="s">
        <v>200</v>
      </c>
      <c r="C40" s="137" t="s">
        <v>249</v>
      </c>
      <c r="D40" s="137">
        <v>6</v>
      </c>
      <c r="E40" s="137" t="str">
        <f t="shared" si="0"/>
        <v>DIDT</v>
      </c>
      <c r="F40" s="70">
        <v>190</v>
      </c>
      <c r="G40" s="71">
        <v>0.42415735371410801</v>
      </c>
      <c r="H40" s="71">
        <v>4.8245738144032702E-4</v>
      </c>
      <c r="I40" s="71">
        <v>1.18451624153901E-3</v>
      </c>
      <c r="J40" s="71">
        <v>1.3473268855079801E-6</v>
      </c>
      <c r="K40" s="67" t="e">
        <f t="shared" si="1"/>
        <v>#DIV/0!</v>
      </c>
      <c r="L40" s="67" t="e">
        <f t="shared" si="2"/>
        <v>#DIV/0!</v>
      </c>
      <c r="M40" s="67" t="e">
        <f t="shared" si="3"/>
        <v>#DIV/0!</v>
      </c>
      <c r="N40" s="67" t="e">
        <f t="shared" si="4"/>
        <v>#DIV/0!</v>
      </c>
      <c r="O40" s="201"/>
      <c r="P40" s="201"/>
      <c r="Q40" s="201"/>
      <c r="R40" s="201"/>
      <c r="S40" s="67" t="e">
        <f t="shared" si="5"/>
        <v>#DIV/0!</v>
      </c>
      <c r="T40" s="67" t="e">
        <f t="shared" si="6"/>
        <v>#DIV/0!</v>
      </c>
      <c r="U40" s="67" t="e">
        <f t="shared" si="7"/>
        <v>#DIV/0!</v>
      </c>
      <c r="V40" s="67" t="e">
        <f t="shared" si="8"/>
        <v>#DIV/0!</v>
      </c>
    </row>
    <row r="41" spans="2:22" ht="14.25" x14ac:dyDescent="0.2">
      <c r="B41" s="137" t="s">
        <v>201</v>
      </c>
      <c r="C41" s="137" t="s">
        <v>249</v>
      </c>
      <c r="D41" s="137">
        <v>7</v>
      </c>
      <c r="E41" s="137" t="str">
        <f t="shared" si="0"/>
        <v>DIDT</v>
      </c>
      <c r="F41" s="70">
        <v>190</v>
      </c>
      <c r="G41" s="71">
        <v>1.3017729943990699</v>
      </c>
      <c r="H41" s="71">
        <v>1.48070046852808E-3</v>
      </c>
      <c r="I41" s="71">
        <v>5.11544017708047E-4</v>
      </c>
      <c r="J41" s="71">
        <v>5.8185525907594699E-7</v>
      </c>
      <c r="K41" s="67" t="e">
        <f t="shared" si="1"/>
        <v>#DIV/0!</v>
      </c>
      <c r="L41" s="67" t="e">
        <f t="shared" si="2"/>
        <v>#DIV/0!</v>
      </c>
      <c r="M41" s="67" t="e">
        <f t="shared" si="3"/>
        <v>#DIV/0!</v>
      </c>
      <c r="N41" s="67" t="e">
        <f t="shared" si="4"/>
        <v>#DIV/0!</v>
      </c>
      <c r="O41" s="201"/>
      <c r="P41" s="201"/>
      <c r="Q41" s="201"/>
      <c r="R41" s="201"/>
      <c r="S41" s="67" t="e">
        <f t="shared" si="5"/>
        <v>#DIV/0!</v>
      </c>
      <c r="T41" s="67" t="e">
        <f t="shared" si="6"/>
        <v>#DIV/0!</v>
      </c>
      <c r="U41" s="67" t="e">
        <f t="shared" si="7"/>
        <v>#DIV/0!</v>
      </c>
      <c r="V41" s="67" t="e">
        <f t="shared" si="8"/>
        <v>#DIV/0!</v>
      </c>
    </row>
    <row r="42" spans="2:22" ht="14.25" x14ac:dyDescent="0.2">
      <c r="B42" s="137" t="s">
        <v>202</v>
      </c>
      <c r="C42" s="137" t="s">
        <v>253</v>
      </c>
      <c r="D42" s="137">
        <v>1</v>
      </c>
      <c r="E42" s="137" t="str">
        <f t="shared" si="0"/>
        <v>DIDT</v>
      </c>
      <c r="F42" s="70">
        <v>70</v>
      </c>
      <c r="G42" s="71">
        <v>2.9448810917139099</v>
      </c>
      <c r="H42" s="71">
        <v>3.3496522123459701E-3</v>
      </c>
      <c r="I42" s="71">
        <v>1.9799978248362798E-3</v>
      </c>
      <c r="J42" s="71">
        <v>2.25214665589328E-6</v>
      </c>
      <c r="K42" s="67" t="e">
        <f t="shared" si="1"/>
        <v>#DIV/0!</v>
      </c>
      <c r="L42" s="67" t="e">
        <f t="shared" si="2"/>
        <v>#DIV/0!</v>
      </c>
      <c r="M42" s="67" t="e">
        <f t="shared" si="3"/>
        <v>#DIV/0!</v>
      </c>
      <c r="N42" s="67" t="e">
        <f t="shared" si="4"/>
        <v>#DIV/0!</v>
      </c>
      <c r="O42" s="201"/>
      <c r="P42" s="201"/>
      <c r="Q42" s="201"/>
      <c r="R42" s="201"/>
      <c r="S42" s="67" t="e">
        <f t="shared" si="5"/>
        <v>#DIV/0!</v>
      </c>
      <c r="T42" s="67" t="e">
        <f t="shared" si="6"/>
        <v>#DIV/0!</v>
      </c>
      <c r="U42" s="67" t="e">
        <f t="shared" si="7"/>
        <v>#DIV/0!</v>
      </c>
      <c r="V42" s="67" t="e">
        <f t="shared" si="8"/>
        <v>#DIV/0!</v>
      </c>
    </row>
    <row r="43" spans="2:22" ht="14.25" x14ac:dyDescent="0.2">
      <c r="B43" s="137" t="s">
        <v>203</v>
      </c>
      <c r="C43" s="137" t="s">
        <v>253</v>
      </c>
      <c r="D43" s="137">
        <v>3</v>
      </c>
      <c r="E43" s="137" t="str">
        <f t="shared" si="0"/>
        <v>DIDT</v>
      </c>
      <c r="F43" s="70">
        <v>20</v>
      </c>
      <c r="G43" s="71">
        <v>0.37061962217092498</v>
      </c>
      <c r="H43" s="71">
        <v>4.2156094052188598E-4</v>
      </c>
      <c r="I43" s="71">
        <v>1.05771059952701E-3</v>
      </c>
      <c r="J43" s="71">
        <v>1.2030919232985101E-6</v>
      </c>
      <c r="K43" s="67" t="e">
        <f t="shared" si="1"/>
        <v>#DIV/0!</v>
      </c>
      <c r="L43" s="67" t="e">
        <f t="shared" si="2"/>
        <v>#DIV/0!</v>
      </c>
      <c r="M43" s="67" t="e">
        <f t="shared" si="3"/>
        <v>#DIV/0!</v>
      </c>
      <c r="N43" s="67" t="e">
        <f t="shared" si="4"/>
        <v>#DIV/0!</v>
      </c>
      <c r="O43" s="201"/>
      <c r="P43" s="201"/>
      <c r="Q43" s="201"/>
      <c r="R43" s="201"/>
      <c r="S43" s="67" t="e">
        <f t="shared" si="5"/>
        <v>#DIV/0!</v>
      </c>
      <c r="T43" s="67" t="e">
        <f t="shared" si="6"/>
        <v>#DIV/0!</v>
      </c>
      <c r="U43" s="67" t="e">
        <f t="shared" si="7"/>
        <v>#DIV/0!</v>
      </c>
      <c r="V43" s="67" t="e">
        <f t="shared" si="8"/>
        <v>#DIV/0!</v>
      </c>
    </row>
    <row r="44" spans="2:22" ht="14.25" x14ac:dyDescent="0.2">
      <c r="B44" s="137" t="s">
        <v>204</v>
      </c>
      <c r="C44" s="137" t="s">
        <v>253</v>
      </c>
      <c r="D44" s="137">
        <v>4</v>
      </c>
      <c r="E44" s="137" t="str">
        <f t="shared" si="0"/>
        <v>DIDT</v>
      </c>
      <c r="F44" s="70">
        <v>132</v>
      </c>
      <c r="G44" s="71">
        <v>1.18229112565517</v>
      </c>
      <c r="H44" s="71">
        <v>1.34479592437856E-3</v>
      </c>
      <c r="I44" s="71">
        <v>8.2519895143079002E-4</v>
      </c>
      <c r="J44" s="71">
        <v>9.3862176793207196E-7</v>
      </c>
      <c r="K44" s="67" t="e">
        <f t="shared" si="1"/>
        <v>#DIV/0!</v>
      </c>
      <c r="L44" s="67" t="e">
        <f t="shared" si="2"/>
        <v>#DIV/0!</v>
      </c>
      <c r="M44" s="67" t="e">
        <f t="shared" si="3"/>
        <v>#DIV/0!</v>
      </c>
      <c r="N44" s="67" t="e">
        <f t="shared" si="4"/>
        <v>#DIV/0!</v>
      </c>
      <c r="O44" s="201"/>
      <c r="P44" s="201"/>
      <c r="Q44" s="201"/>
      <c r="R44" s="201"/>
      <c r="S44" s="67" t="e">
        <f t="shared" si="5"/>
        <v>#DIV/0!</v>
      </c>
      <c r="T44" s="67" t="e">
        <f t="shared" si="6"/>
        <v>#DIV/0!</v>
      </c>
      <c r="U44" s="67" t="e">
        <f t="shared" si="7"/>
        <v>#DIV/0!</v>
      </c>
      <c r="V44" s="67" t="e">
        <f t="shared" si="8"/>
        <v>#DIV/0!</v>
      </c>
    </row>
    <row r="45" spans="2:22" ht="14.25" x14ac:dyDescent="0.2">
      <c r="B45" s="137" t="s">
        <v>205</v>
      </c>
      <c r="C45" s="137" t="s">
        <v>253</v>
      </c>
      <c r="D45" s="137">
        <v>7</v>
      </c>
      <c r="E45" s="137" t="str">
        <f t="shared" si="0"/>
        <v>DIDT</v>
      </c>
      <c r="F45" s="70">
        <v>18</v>
      </c>
      <c r="G45" s="71">
        <v>1.22887955218554</v>
      </c>
      <c r="H45" s="71">
        <v>1.3977878916193701E-3</v>
      </c>
      <c r="I45" s="71">
        <v>1.0953059221438901E-3</v>
      </c>
      <c r="J45" s="71">
        <v>1.24585468553873E-6</v>
      </c>
      <c r="K45" s="67" t="e">
        <f t="shared" si="1"/>
        <v>#DIV/0!</v>
      </c>
      <c r="L45" s="67" t="e">
        <f t="shared" si="2"/>
        <v>#DIV/0!</v>
      </c>
      <c r="M45" s="67" t="e">
        <f t="shared" si="3"/>
        <v>#DIV/0!</v>
      </c>
      <c r="N45" s="67" t="e">
        <f t="shared" si="4"/>
        <v>#DIV/0!</v>
      </c>
      <c r="O45" s="201"/>
      <c r="P45" s="201"/>
      <c r="Q45" s="201"/>
      <c r="R45" s="201"/>
      <c r="S45" s="67" t="e">
        <f t="shared" si="5"/>
        <v>#DIV/0!</v>
      </c>
      <c r="T45" s="67" t="e">
        <f t="shared" si="6"/>
        <v>#DIV/0!</v>
      </c>
      <c r="U45" s="67" t="e">
        <f t="shared" si="7"/>
        <v>#DIV/0!</v>
      </c>
      <c r="V45" s="67" t="e">
        <f t="shared" si="8"/>
        <v>#DIV/0!</v>
      </c>
    </row>
    <row r="46" spans="2:22" ht="14.25" x14ac:dyDescent="0.2">
      <c r="B46" s="137" t="s">
        <v>206</v>
      </c>
      <c r="C46" s="137" t="s">
        <v>253</v>
      </c>
      <c r="D46" s="137">
        <v>8</v>
      </c>
      <c r="E46" s="137" t="str">
        <f t="shared" si="0"/>
        <v>DIDT</v>
      </c>
      <c r="F46" s="70">
        <v>90</v>
      </c>
      <c r="G46" s="71">
        <v>2.2296482455730402</v>
      </c>
      <c r="H46" s="71">
        <v>2.5361112842801998E-3</v>
      </c>
      <c r="I46" s="71">
        <v>1.1626900741169401E-3</v>
      </c>
      <c r="J46" s="71">
        <v>1.32250073422528E-6</v>
      </c>
      <c r="K46" s="67" t="e">
        <f t="shared" si="1"/>
        <v>#DIV/0!</v>
      </c>
      <c r="L46" s="67" t="e">
        <f t="shared" si="2"/>
        <v>#DIV/0!</v>
      </c>
      <c r="M46" s="67" t="e">
        <f t="shared" si="3"/>
        <v>#DIV/0!</v>
      </c>
      <c r="N46" s="67" t="e">
        <f t="shared" si="4"/>
        <v>#DIV/0!</v>
      </c>
      <c r="O46" s="201"/>
      <c r="P46" s="201"/>
      <c r="Q46" s="201"/>
      <c r="R46" s="201"/>
      <c r="S46" s="67" t="e">
        <f t="shared" si="5"/>
        <v>#DIV/0!</v>
      </c>
      <c r="T46" s="67" t="e">
        <f t="shared" si="6"/>
        <v>#DIV/0!</v>
      </c>
      <c r="U46" s="67" t="e">
        <f t="shared" si="7"/>
        <v>#DIV/0!</v>
      </c>
      <c r="V46" s="67" t="e">
        <f t="shared" si="8"/>
        <v>#DIV/0!</v>
      </c>
    </row>
    <row r="47" spans="2:22" ht="14.25" x14ac:dyDescent="0.2">
      <c r="B47" s="137" t="s">
        <v>207</v>
      </c>
      <c r="C47" s="137" t="s">
        <v>253</v>
      </c>
      <c r="D47" s="137">
        <v>9</v>
      </c>
      <c r="E47" s="137" t="str">
        <f t="shared" si="0"/>
        <v>DIDT</v>
      </c>
      <c r="F47" s="70">
        <v>70</v>
      </c>
      <c r="G47" s="71">
        <v>0.994106496870518</v>
      </c>
      <c r="H47" s="71">
        <v>1.1307455020141801E-3</v>
      </c>
      <c r="I47" s="71">
        <v>3.6454106336713502E-4</v>
      </c>
      <c r="J47" s="71">
        <v>4.1464688954732798E-7</v>
      </c>
      <c r="K47" s="67" t="e">
        <f t="shared" si="1"/>
        <v>#DIV/0!</v>
      </c>
      <c r="L47" s="67" t="e">
        <f t="shared" si="2"/>
        <v>#DIV/0!</v>
      </c>
      <c r="M47" s="67" t="e">
        <f t="shared" si="3"/>
        <v>#DIV/0!</v>
      </c>
      <c r="N47" s="67" t="e">
        <f t="shared" si="4"/>
        <v>#DIV/0!</v>
      </c>
      <c r="O47" s="201"/>
      <c r="P47" s="201"/>
      <c r="Q47" s="201"/>
      <c r="R47" s="201"/>
      <c r="S47" s="67" t="e">
        <f t="shared" si="5"/>
        <v>#DIV/0!</v>
      </c>
      <c r="T47" s="67" t="e">
        <f t="shared" si="6"/>
        <v>#DIV/0!</v>
      </c>
      <c r="U47" s="67" t="e">
        <f t="shared" si="7"/>
        <v>#DIV/0!</v>
      </c>
      <c r="V47" s="67" t="e">
        <f t="shared" si="8"/>
        <v>#DIV/0!</v>
      </c>
    </row>
    <row r="48" spans="2:22" ht="14.25" x14ac:dyDescent="0.2">
      <c r="B48" s="137" t="s">
        <v>208</v>
      </c>
      <c r="C48" s="137" t="s">
        <v>239</v>
      </c>
      <c r="D48" s="137">
        <v>10</v>
      </c>
      <c r="E48" s="137" t="str">
        <f t="shared" si="0"/>
        <v>DIDT</v>
      </c>
      <c r="F48" s="70">
        <v>270</v>
      </c>
      <c r="G48" s="71">
        <v>1.35512889176607</v>
      </c>
      <c r="H48" s="71">
        <v>1.5413900779094501E-3</v>
      </c>
      <c r="I48" s="71">
        <v>2.0691138958497401E-4</v>
      </c>
      <c r="J48" s="71">
        <v>2.3535116595863001E-7</v>
      </c>
      <c r="K48" s="67" t="e">
        <f t="shared" si="1"/>
        <v>#DIV/0!</v>
      </c>
      <c r="L48" s="67" t="e">
        <f t="shared" si="2"/>
        <v>#DIV/0!</v>
      </c>
      <c r="M48" s="67" t="e">
        <f t="shared" si="3"/>
        <v>#DIV/0!</v>
      </c>
      <c r="N48" s="67" t="e">
        <f t="shared" si="4"/>
        <v>#DIV/0!</v>
      </c>
      <c r="O48" s="201"/>
      <c r="P48" s="201"/>
      <c r="Q48" s="201"/>
      <c r="R48" s="201"/>
      <c r="S48" s="67" t="e">
        <f t="shared" si="5"/>
        <v>#DIV/0!</v>
      </c>
      <c r="T48" s="67" t="e">
        <f t="shared" si="6"/>
        <v>#DIV/0!</v>
      </c>
      <c r="U48" s="67" t="e">
        <f t="shared" si="7"/>
        <v>#DIV/0!</v>
      </c>
      <c r="V48" s="67" t="e">
        <f t="shared" si="8"/>
        <v>#DIV/0!</v>
      </c>
    </row>
    <row r="49" spans="2:22" ht="14.25" x14ac:dyDescent="0.2">
      <c r="B49" s="137" t="s">
        <v>209</v>
      </c>
      <c r="C49" s="137" t="s">
        <v>239</v>
      </c>
      <c r="D49" s="137">
        <v>12</v>
      </c>
      <c r="E49" s="137" t="str">
        <f t="shared" si="0"/>
        <v>DIDT</v>
      </c>
      <c r="F49" s="70">
        <v>342</v>
      </c>
      <c r="G49" s="71">
        <v>0.95617018133401899</v>
      </c>
      <c r="H49" s="71">
        <v>1.0875948786269901E-3</v>
      </c>
      <c r="I49" s="71">
        <v>2.1893396858376898E-3</v>
      </c>
      <c r="J49" s="71">
        <v>2.4902623639958902E-6</v>
      </c>
      <c r="K49" s="67" t="e">
        <f t="shared" si="1"/>
        <v>#DIV/0!</v>
      </c>
      <c r="L49" s="67" t="e">
        <f t="shared" si="2"/>
        <v>#DIV/0!</v>
      </c>
      <c r="M49" s="67" t="e">
        <f t="shared" si="3"/>
        <v>#DIV/0!</v>
      </c>
      <c r="N49" s="67" t="e">
        <f t="shared" si="4"/>
        <v>#DIV/0!</v>
      </c>
      <c r="O49" s="201"/>
      <c r="P49" s="201"/>
      <c r="Q49" s="201"/>
      <c r="R49" s="201"/>
      <c r="S49" s="67" t="e">
        <f t="shared" si="5"/>
        <v>#DIV/0!</v>
      </c>
      <c r="T49" s="67" t="e">
        <f t="shared" si="6"/>
        <v>#DIV/0!</v>
      </c>
      <c r="U49" s="67" t="e">
        <f t="shared" si="7"/>
        <v>#DIV/0!</v>
      </c>
      <c r="V49" s="67" t="e">
        <f t="shared" si="8"/>
        <v>#DIV/0!</v>
      </c>
    </row>
    <row r="50" spans="2:22" ht="14.25" x14ac:dyDescent="0.2">
      <c r="B50" s="137" t="s">
        <v>210</v>
      </c>
      <c r="C50" s="137" t="s">
        <v>239</v>
      </c>
      <c r="D50" s="137">
        <v>13</v>
      </c>
      <c r="E50" s="137" t="str">
        <f t="shared" si="0"/>
        <v>DIDT</v>
      </c>
      <c r="F50" s="70">
        <v>150</v>
      </c>
      <c r="G50" s="71">
        <v>1.04574297979474</v>
      </c>
      <c r="H50" s="71">
        <v>1.1894793657120299E-3</v>
      </c>
      <c r="I50" s="71">
        <v>2.0942180955474498E-3</v>
      </c>
      <c r="J50" s="71">
        <v>2.3820663968739598E-6</v>
      </c>
      <c r="K50" s="67" t="e">
        <f t="shared" si="1"/>
        <v>#DIV/0!</v>
      </c>
      <c r="L50" s="67" t="e">
        <f t="shared" si="2"/>
        <v>#DIV/0!</v>
      </c>
      <c r="M50" s="67" t="e">
        <f t="shared" si="3"/>
        <v>#DIV/0!</v>
      </c>
      <c r="N50" s="67" t="e">
        <f t="shared" si="4"/>
        <v>#DIV/0!</v>
      </c>
      <c r="O50" s="201"/>
      <c r="P50" s="201"/>
      <c r="Q50" s="201"/>
      <c r="R50" s="201"/>
      <c r="S50" s="67" t="e">
        <f t="shared" si="5"/>
        <v>#DIV/0!</v>
      </c>
      <c r="T50" s="67" t="e">
        <f t="shared" si="6"/>
        <v>#DIV/0!</v>
      </c>
      <c r="U50" s="67" t="e">
        <f t="shared" si="7"/>
        <v>#DIV/0!</v>
      </c>
      <c r="V50" s="67" t="e">
        <f t="shared" si="8"/>
        <v>#DIV/0!</v>
      </c>
    </row>
    <row r="51" spans="2:22" ht="14.25" x14ac:dyDescent="0.2">
      <c r="B51" s="137" t="s">
        <v>211</v>
      </c>
      <c r="C51" s="137" t="s">
        <v>239</v>
      </c>
      <c r="D51" s="137">
        <v>14</v>
      </c>
      <c r="E51" s="137" t="str">
        <f t="shared" si="0"/>
        <v>DIDT</v>
      </c>
      <c r="F51" s="70">
        <v>200</v>
      </c>
      <c r="G51" s="71">
        <v>0.52593709088861895</v>
      </c>
      <c r="H51" s="71">
        <v>5.9822664879902697E-4</v>
      </c>
      <c r="I51" s="71">
        <v>5.4170053715552101E-4</v>
      </c>
      <c r="J51" s="71">
        <v>6.16156764443412E-7</v>
      </c>
      <c r="K51" s="67" t="e">
        <f t="shared" si="1"/>
        <v>#DIV/0!</v>
      </c>
      <c r="L51" s="67" t="e">
        <f t="shared" si="2"/>
        <v>#DIV/0!</v>
      </c>
      <c r="M51" s="67" t="e">
        <f t="shared" si="3"/>
        <v>#DIV/0!</v>
      </c>
      <c r="N51" s="67" t="e">
        <f t="shared" si="4"/>
        <v>#DIV/0!</v>
      </c>
      <c r="O51" s="201"/>
      <c r="P51" s="201"/>
      <c r="Q51" s="201"/>
      <c r="R51" s="201"/>
      <c r="S51" s="67" t="e">
        <f t="shared" si="5"/>
        <v>#DIV/0!</v>
      </c>
      <c r="T51" s="67" t="e">
        <f t="shared" si="6"/>
        <v>#DIV/0!</v>
      </c>
      <c r="U51" s="67" t="e">
        <f t="shared" si="7"/>
        <v>#DIV/0!</v>
      </c>
      <c r="V51" s="67" t="e">
        <f t="shared" si="8"/>
        <v>#DIV/0!</v>
      </c>
    </row>
    <row r="52" spans="2:22" ht="14.25" x14ac:dyDescent="0.2">
      <c r="B52" s="137" t="s">
        <v>212</v>
      </c>
      <c r="C52" s="137" t="s">
        <v>239</v>
      </c>
      <c r="D52" s="137">
        <v>9</v>
      </c>
      <c r="E52" s="137" t="str">
        <f t="shared" si="0"/>
        <v>DIDT</v>
      </c>
      <c r="F52" s="70">
        <v>1400</v>
      </c>
      <c r="G52" s="71">
        <v>0.43070163555443303</v>
      </c>
      <c r="H52" s="71">
        <v>4.8990116847562597E-4</v>
      </c>
      <c r="I52" s="71">
        <v>1.5324818863973601E-3</v>
      </c>
      <c r="J52" s="71">
        <v>1.7431200753777599E-6</v>
      </c>
      <c r="K52" s="67" t="e">
        <f t="shared" si="1"/>
        <v>#DIV/0!</v>
      </c>
      <c r="L52" s="67" t="e">
        <f t="shared" si="2"/>
        <v>#DIV/0!</v>
      </c>
      <c r="M52" s="67" t="e">
        <f t="shared" si="3"/>
        <v>#DIV/0!</v>
      </c>
      <c r="N52" s="67" t="e">
        <f t="shared" si="4"/>
        <v>#DIV/0!</v>
      </c>
      <c r="O52" s="201"/>
      <c r="P52" s="201"/>
      <c r="Q52" s="201"/>
      <c r="R52" s="201"/>
      <c r="S52" s="67" t="e">
        <f t="shared" si="5"/>
        <v>#DIV/0!</v>
      </c>
      <c r="T52" s="67" t="e">
        <f t="shared" si="6"/>
        <v>#DIV/0!</v>
      </c>
      <c r="U52" s="67" t="e">
        <f t="shared" si="7"/>
        <v>#DIV/0!</v>
      </c>
      <c r="V52" s="67" t="e">
        <f t="shared" si="8"/>
        <v>#DIV/0!</v>
      </c>
    </row>
    <row r="53" spans="2:22" ht="14.25" x14ac:dyDescent="0.2">
      <c r="B53" s="137" t="s">
        <v>213</v>
      </c>
      <c r="C53" s="137" t="s">
        <v>249</v>
      </c>
      <c r="D53" s="137">
        <v>2</v>
      </c>
      <c r="E53" s="137" t="str">
        <f t="shared" si="0"/>
        <v>DIDT</v>
      </c>
      <c r="F53" s="70">
        <v>500</v>
      </c>
      <c r="G53" s="71">
        <v>0.52844482086598898</v>
      </c>
      <c r="H53" s="72">
        <v>6.0107906196208197E-4</v>
      </c>
      <c r="I53" s="71">
        <v>7.0242220965693902E-4</v>
      </c>
      <c r="J53" s="71">
        <v>7.9896948264502103E-7</v>
      </c>
      <c r="K53" s="67" t="e">
        <f t="shared" si="1"/>
        <v>#DIV/0!</v>
      </c>
      <c r="L53" s="67" t="e">
        <f t="shared" si="2"/>
        <v>#DIV/0!</v>
      </c>
      <c r="M53" s="67" t="e">
        <f t="shared" si="3"/>
        <v>#DIV/0!</v>
      </c>
      <c r="N53" s="67" t="e">
        <f t="shared" si="4"/>
        <v>#DIV/0!</v>
      </c>
      <c r="O53" s="201"/>
      <c r="P53" s="201"/>
      <c r="Q53" s="201"/>
      <c r="R53" s="201"/>
      <c r="S53" s="67" t="e">
        <f t="shared" si="5"/>
        <v>#DIV/0!</v>
      </c>
      <c r="T53" s="67" t="e">
        <f t="shared" si="6"/>
        <v>#DIV/0!</v>
      </c>
      <c r="U53" s="67" t="e">
        <f t="shared" si="7"/>
        <v>#DIV/0!</v>
      </c>
      <c r="V53" s="67" t="e">
        <f t="shared" si="8"/>
        <v>#DIV/0!</v>
      </c>
    </row>
    <row r="54" spans="2:22" ht="14.25" x14ac:dyDescent="0.2">
      <c r="B54" s="137" t="s">
        <v>214</v>
      </c>
      <c r="C54" s="137" t="s">
        <v>249</v>
      </c>
      <c r="D54" s="137">
        <v>3</v>
      </c>
      <c r="E54" s="137" t="str">
        <f t="shared" si="0"/>
        <v>DIDT</v>
      </c>
      <c r="F54" s="70">
        <v>200</v>
      </c>
      <c r="G54" s="71">
        <v>1.1336048009991599</v>
      </c>
      <c r="H54" s="71">
        <v>1.2894177195266799E-3</v>
      </c>
      <c r="I54" s="71">
        <v>4.68339578647869E-4</v>
      </c>
      <c r="J54" s="71">
        <v>5.3271241026786095E-7</v>
      </c>
      <c r="K54" s="67" t="e">
        <f t="shared" si="1"/>
        <v>#DIV/0!</v>
      </c>
      <c r="L54" s="67" t="e">
        <f t="shared" si="2"/>
        <v>#DIV/0!</v>
      </c>
      <c r="M54" s="67" t="e">
        <f t="shared" si="3"/>
        <v>#DIV/0!</v>
      </c>
      <c r="N54" s="67" t="e">
        <f t="shared" si="4"/>
        <v>#DIV/0!</v>
      </c>
      <c r="O54" s="201"/>
      <c r="P54" s="201"/>
      <c r="Q54" s="201"/>
      <c r="R54" s="201"/>
      <c r="S54" s="67" t="e">
        <f t="shared" si="5"/>
        <v>#DIV/0!</v>
      </c>
      <c r="T54" s="67" t="e">
        <f t="shared" si="6"/>
        <v>#DIV/0!</v>
      </c>
      <c r="U54" s="67" t="e">
        <f t="shared" si="7"/>
        <v>#DIV/0!</v>
      </c>
      <c r="V54" s="67" t="e">
        <f t="shared" si="8"/>
        <v>#DIV/0!</v>
      </c>
    </row>
    <row r="55" spans="2:22" ht="14.25" x14ac:dyDescent="0.2">
      <c r="B55" s="137" t="s">
        <v>215</v>
      </c>
      <c r="C55" s="137" t="s">
        <v>249</v>
      </c>
      <c r="D55" s="137">
        <v>4</v>
      </c>
      <c r="E55" s="137" t="str">
        <f t="shared" si="0"/>
        <v>DIDT</v>
      </c>
      <c r="F55" s="70">
        <v>32</v>
      </c>
      <c r="G55" s="71">
        <v>3.7523299932479901</v>
      </c>
      <c r="H55" s="71">
        <v>4.2680842068512003E-3</v>
      </c>
      <c r="I55" s="71">
        <v>2.0323632031795601E-3</v>
      </c>
      <c r="J55" s="71">
        <v>2.31170960665494E-6</v>
      </c>
      <c r="K55" s="67" t="e">
        <f t="shared" si="1"/>
        <v>#DIV/0!</v>
      </c>
      <c r="L55" s="67" t="e">
        <f t="shared" si="2"/>
        <v>#DIV/0!</v>
      </c>
      <c r="M55" s="67" t="e">
        <f t="shared" si="3"/>
        <v>#DIV/0!</v>
      </c>
      <c r="N55" s="67" t="e">
        <f t="shared" si="4"/>
        <v>#DIV/0!</v>
      </c>
      <c r="O55" s="201"/>
      <c r="P55" s="201"/>
      <c r="Q55" s="201"/>
      <c r="R55" s="201"/>
      <c r="S55" s="67" t="e">
        <f t="shared" si="5"/>
        <v>#DIV/0!</v>
      </c>
      <c r="T55" s="67" t="e">
        <f t="shared" si="6"/>
        <v>#DIV/0!</v>
      </c>
      <c r="U55" s="67" t="e">
        <f t="shared" si="7"/>
        <v>#DIV/0!</v>
      </c>
      <c r="V55" s="67" t="e">
        <f t="shared" si="8"/>
        <v>#DIV/0!</v>
      </c>
    </row>
    <row r="56" spans="2:22" ht="14.25" x14ac:dyDescent="0.2">
      <c r="B56" s="137" t="s">
        <v>216</v>
      </c>
      <c r="C56" s="137" t="s">
        <v>249</v>
      </c>
      <c r="D56" s="137">
        <v>5</v>
      </c>
      <c r="E56" s="137" t="str">
        <f t="shared" si="0"/>
        <v>DIDT</v>
      </c>
      <c r="F56" s="70">
        <v>120</v>
      </c>
      <c r="G56" s="71">
        <v>4.7430773496627801</v>
      </c>
      <c r="H56" s="71">
        <v>5.3950088773854097E-3</v>
      </c>
      <c r="I56" s="71">
        <v>1.05362780962027E-3</v>
      </c>
      <c r="J56" s="71">
        <v>1.19844795765304E-6</v>
      </c>
      <c r="K56" s="67" t="e">
        <f t="shared" si="1"/>
        <v>#DIV/0!</v>
      </c>
      <c r="L56" s="67" t="e">
        <f t="shared" si="2"/>
        <v>#DIV/0!</v>
      </c>
      <c r="M56" s="67" t="e">
        <f t="shared" si="3"/>
        <v>#DIV/0!</v>
      </c>
      <c r="N56" s="67" t="e">
        <f t="shared" si="4"/>
        <v>#DIV/0!</v>
      </c>
      <c r="O56" s="201"/>
      <c r="P56" s="201"/>
      <c r="Q56" s="201"/>
      <c r="R56" s="201"/>
      <c r="S56" s="67" t="e">
        <f t="shared" si="5"/>
        <v>#DIV/0!</v>
      </c>
      <c r="T56" s="67" t="e">
        <f t="shared" si="6"/>
        <v>#DIV/0!</v>
      </c>
      <c r="U56" s="67" t="e">
        <f t="shared" si="7"/>
        <v>#DIV/0!</v>
      </c>
      <c r="V56" s="67" t="e">
        <f t="shared" si="8"/>
        <v>#DIV/0!</v>
      </c>
    </row>
    <row r="57" spans="2:22" ht="14.25" x14ac:dyDescent="0.2">
      <c r="B57" s="137" t="s">
        <v>217</v>
      </c>
      <c r="C57" s="137" t="s">
        <v>239</v>
      </c>
      <c r="D57" s="137">
        <v>7</v>
      </c>
      <c r="E57" s="137" t="str">
        <f t="shared" si="0"/>
        <v>DIDT</v>
      </c>
      <c r="F57" s="70">
        <v>500</v>
      </c>
      <c r="G57" s="71">
        <v>0.45356677606701801</v>
      </c>
      <c r="H57" s="71">
        <v>5.1590910195955099E-4</v>
      </c>
      <c r="I57" s="71">
        <v>1.1734312603736399E-3</v>
      </c>
      <c r="J57" s="71">
        <v>1.33471828006826E-6</v>
      </c>
      <c r="K57" s="67" t="e">
        <f t="shared" si="1"/>
        <v>#DIV/0!</v>
      </c>
      <c r="L57" s="67" t="e">
        <f t="shared" si="2"/>
        <v>#DIV/0!</v>
      </c>
      <c r="M57" s="67" t="e">
        <f t="shared" si="3"/>
        <v>#DIV/0!</v>
      </c>
      <c r="N57" s="67" t="e">
        <f t="shared" si="4"/>
        <v>#DIV/0!</v>
      </c>
      <c r="O57" s="201"/>
      <c r="P57" s="201"/>
      <c r="Q57" s="201"/>
      <c r="R57" s="201"/>
      <c r="S57" s="67" t="e">
        <f t="shared" si="5"/>
        <v>#DIV/0!</v>
      </c>
      <c r="T57" s="67" t="e">
        <f t="shared" si="6"/>
        <v>#DIV/0!</v>
      </c>
      <c r="U57" s="67" t="e">
        <f t="shared" si="7"/>
        <v>#DIV/0!</v>
      </c>
      <c r="V57" s="67" t="e">
        <f t="shared" si="8"/>
        <v>#DIV/0!</v>
      </c>
    </row>
    <row r="58" spans="2:22" x14ac:dyDescent="0.2">
      <c r="B58" s="198" t="s">
        <v>120</v>
      </c>
      <c r="C58" s="198"/>
      <c r="D58" s="198"/>
      <c r="E58" s="198"/>
      <c r="F58" s="135"/>
      <c r="G58" s="135"/>
      <c r="H58" s="135"/>
      <c r="I58" s="135"/>
      <c r="J58" s="135"/>
      <c r="K58" s="87" t="e">
        <f>MAX(K20:K57)</f>
        <v>#DIV/0!</v>
      </c>
      <c r="L58" s="87" t="e">
        <f t="shared" ref="L58:V58" si="9">MAX(L20:L57)</f>
        <v>#DIV/0!</v>
      </c>
      <c r="M58" s="87" t="e">
        <f t="shared" si="9"/>
        <v>#DIV/0!</v>
      </c>
      <c r="N58" s="87" t="e">
        <f t="shared" si="9"/>
        <v>#DIV/0!</v>
      </c>
      <c r="O58" s="87"/>
      <c r="P58" s="87"/>
      <c r="Q58" s="87"/>
      <c r="R58" s="87"/>
      <c r="S58" s="87" t="e">
        <f t="shared" si="9"/>
        <v>#DIV/0!</v>
      </c>
      <c r="T58" s="87" t="e">
        <f t="shared" si="9"/>
        <v>#DIV/0!</v>
      </c>
      <c r="U58" s="87" t="e">
        <f t="shared" si="9"/>
        <v>#DIV/0!</v>
      </c>
      <c r="V58" s="87" t="e">
        <f t="shared" si="9"/>
        <v>#DIV/0!</v>
      </c>
    </row>
    <row r="59" spans="2:22" x14ac:dyDescent="0.2">
      <c r="B59" s="198" t="s">
        <v>121</v>
      </c>
      <c r="C59" s="198"/>
      <c r="D59" s="198"/>
      <c r="E59" s="198"/>
      <c r="F59" s="135"/>
      <c r="G59" s="135"/>
      <c r="H59" s="135"/>
      <c r="I59" s="135"/>
      <c r="J59" s="135"/>
      <c r="K59" s="87" t="e">
        <f>MIN(K20:K57)</f>
        <v>#DIV/0!</v>
      </c>
      <c r="L59" s="87" t="e">
        <f t="shared" ref="L59:V59" si="10">MIN(L20:L57)</f>
        <v>#DIV/0!</v>
      </c>
      <c r="M59" s="87" t="e">
        <f t="shared" si="10"/>
        <v>#DIV/0!</v>
      </c>
      <c r="N59" s="87" t="e">
        <f t="shared" si="10"/>
        <v>#DIV/0!</v>
      </c>
      <c r="O59" s="87"/>
      <c r="P59" s="87"/>
      <c r="Q59" s="87"/>
      <c r="R59" s="87"/>
      <c r="S59" s="87" t="e">
        <f t="shared" si="10"/>
        <v>#DIV/0!</v>
      </c>
      <c r="T59" s="87" t="e">
        <f t="shared" si="10"/>
        <v>#DIV/0!</v>
      </c>
      <c r="U59" s="87" t="e">
        <f t="shared" si="10"/>
        <v>#DIV/0!</v>
      </c>
      <c r="V59" s="87" t="e">
        <f t="shared" si="10"/>
        <v>#DIV/0!</v>
      </c>
    </row>
    <row r="60" spans="2:22" x14ac:dyDescent="0.2">
      <c r="B60" s="22"/>
      <c r="C60" s="22"/>
      <c r="D60" s="22"/>
      <c r="E60" s="135" t="s">
        <v>288</v>
      </c>
      <c r="F60" s="22"/>
      <c r="G60" s="22"/>
      <c r="H60" s="22"/>
      <c r="I60" s="22"/>
      <c r="J60" s="22"/>
      <c r="K60" s="94" t="e">
        <f>_xlfn.PERCENTILE.INC(K$20:K$57,0.9)</f>
        <v>#DIV/0!</v>
      </c>
      <c r="L60" s="94" t="e">
        <f t="shared" ref="L60:V60" si="11">_xlfn.PERCENTILE.INC(L$20:L$57,0.9)</f>
        <v>#DIV/0!</v>
      </c>
      <c r="M60" s="94" t="e">
        <f t="shared" si="11"/>
        <v>#DIV/0!</v>
      </c>
      <c r="N60" s="94" t="e">
        <f t="shared" si="11"/>
        <v>#DIV/0!</v>
      </c>
      <c r="O60" s="94"/>
      <c r="P60" s="94"/>
      <c r="Q60" s="94"/>
      <c r="R60" s="94"/>
      <c r="S60" s="94" t="e">
        <f t="shared" si="11"/>
        <v>#DIV/0!</v>
      </c>
      <c r="T60" s="94" t="e">
        <f t="shared" si="11"/>
        <v>#DIV/0!</v>
      </c>
      <c r="U60" s="94" t="e">
        <f t="shared" si="11"/>
        <v>#DIV/0!</v>
      </c>
      <c r="V60" s="94" t="e">
        <f t="shared" si="11"/>
        <v>#DIV/0!</v>
      </c>
    </row>
    <row r="61" spans="2:22" x14ac:dyDescent="0.2">
      <c r="B61" s="22"/>
      <c r="C61" s="22"/>
      <c r="D61" s="22"/>
      <c r="E61" s="135" t="s">
        <v>289</v>
      </c>
      <c r="F61" s="22"/>
      <c r="G61" s="22"/>
      <c r="H61" s="22"/>
      <c r="I61" s="22"/>
      <c r="J61" s="22"/>
      <c r="K61" s="94" t="e">
        <f>_xlfn.PERCENTILE.INC(K$20:K$57,0.8)</f>
        <v>#DIV/0!</v>
      </c>
      <c r="L61" s="94" t="e">
        <f t="shared" ref="L61:V61" si="12">_xlfn.PERCENTILE.INC(L$20:L$57,0.8)</f>
        <v>#DIV/0!</v>
      </c>
      <c r="M61" s="94" t="e">
        <f t="shared" si="12"/>
        <v>#DIV/0!</v>
      </c>
      <c r="N61" s="94" t="e">
        <f t="shared" si="12"/>
        <v>#DIV/0!</v>
      </c>
      <c r="O61" s="94"/>
      <c r="P61" s="94"/>
      <c r="Q61" s="94"/>
      <c r="R61" s="94"/>
      <c r="S61" s="94" t="e">
        <f t="shared" si="12"/>
        <v>#DIV/0!</v>
      </c>
      <c r="T61" s="94" t="e">
        <f t="shared" si="12"/>
        <v>#DIV/0!</v>
      </c>
      <c r="U61" s="94" t="e">
        <f t="shared" si="12"/>
        <v>#DIV/0!</v>
      </c>
      <c r="V61" s="94" t="e">
        <f t="shared" si="12"/>
        <v>#DIV/0!</v>
      </c>
    </row>
    <row r="62" spans="2:22" x14ac:dyDescent="0.2">
      <c r="B62" s="22"/>
      <c r="C62" s="22"/>
      <c r="D62" s="22"/>
      <c r="E62" s="135" t="s">
        <v>290</v>
      </c>
      <c r="F62" s="22"/>
      <c r="G62" s="22"/>
      <c r="H62" s="22"/>
      <c r="I62" s="22"/>
      <c r="J62" s="22"/>
      <c r="K62" s="94" t="e">
        <f>_xlfn.PERCENTILE.INC(K$20:K$57,0.75)</f>
        <v>#DIV/0!</v>
      </c>
      <c r="L62" s="94" t="e">
        <f t="shared" ref="L62:V62" si="13">_xlfn.PERCENTILE.INC(L$20:L$57,0.75)</f>
        <v>#DIV/0!</v>
      </c>
      <c r="M62" s="94" t="e">
        <f t="shared" si="13"/>
        <v>#DIV/0!</v>
      </c>
      <c r="N62" s="94" t="e">
        <f t="shared" si="13"/>
        <v>#DIV/0!</v>
      </c>
      <c r="O62" s="94"/>
      <c r="P62" s="94"/>
      <c r="Q62" s="94"/>
      <c r="R62" s="94"/>
      <c r="S62" s="94" t="e">
        <f t="shared" si="13"/>
        <v>#DIV/0!</v>
      </c>
      <c r="T62" s="94" t="e">
        <f t="shared" si="13"/>
        <v>#DIV/0!</v>
      </c>
      <c r="U62" s="94" t="e">
        <f t="shared" si="13"/>
        <v>#DIV/0!</v>
      </c>
      <c r="V62" s="94" t="e">
        <f t="shared" si="13"/>
        <v>#DIV/0!</v>
      </c>
    </row>
    <row r="63" spans="2:22" x14ac:dyDescent="0.2">
      <c r="B63" s="22"/>
      <c r="C63" s="22"/>
      <c r="D63" s="22"/>
      <c r="E63" s="135" t="s">
        <v>291</v>
      </c>
      <c r="F63" s="22"/>
      <c r="G63" s="22"/>
      <c r="H63" s="22"/>
      <c r="I63" s="22"/>
      <c r="J63" s="22"/>
      <c r="K63" s="94" t="e">
        <f>_xlfn.PERCENTILE.INC(K$20:K$57,0.5)</f>
        <v>#DIV/0!</v>
      </c>
      <c r="L63" s="94" t="e">
        <f t="shared" ref="L63:V63" si="14">_xlfn.PERCENTILE.INC(L$20:L$57,0.5)</f>
        <v>#DIV/0!</v>
      </c>
      <c r="M63" s="94" t="e">
        <f t="shared" si="14"/>
        <v>#DIV/0!</v>
      </c>
      <c r="N63" s="94" t="e">
        <f t="shared" si="14"/>
        <v>#DIV/0!</v>
      </c>
      <c r="O63" s="94"/>
      <c r="P63" s="94"/>
      <c r="Q63" s="94"/>
      <c r="R63" s="94"/>
      <c r="S63" s="94" t="e">
        <f t="shared" si="14"/>
        <v>#DIV/0!</v>
      </c>
      <c r="T63" s="94" t="e">
        <f t="shared" si="14"/>
        <v>#DIV/0!</v>
      </c>
      <c r="U63" s="94" t="e">
        <f t="shared" si="14"/>
        <v>#DIV/0!</v>
      </c>
      <c r="V63" s="94" t="e">
        <f t="shared" si="14"/>
        <v>#DIV/0!</v>
      </c>
    </row>
    <row r="64" spans="2:22" x14ac:dyDescent="0.2">
      <c r="B64" s="22"/>
      <c r="C64" s="22"/>
      <c r="D64" s="22"/>
      <c r="E64" s="135" t="s">
        <v>292</v>
      </c>
      <c r="F64" s="22"/>
      <c r="G64" s="22"/>
      <c r="H64" s="22"/>
      <c r="I64" s="22"/>
      <c r="J64" s="22"/>
      <c r="K64" s="94" t="e">
        <f>_xlfn.PERCENTILE.INC(K$20:K$57,0.25)</f>
        <v>#DIV/0!</v>
      </c>
      <c r="L64" s="94" t="e">
        <f t="shared" ref="L64:V64" si="15">_xlfn.PERCENTILE.INC(L$20:L$57,0.25)</f>
        <v>#DIV/0!</v>
      </c>
      <c r="M64" s="94" t="e">
        <f t="shared" si="15"/>
        <v>#DIV/0!</v>
      </c>
      <c r="N64" s="94" t="e">
        <f t="shared" si="15"/>
        <v>#DIV/0!</v>
      </c>
      <c r="O64" s="94"/>
      <c r="P64" s="94"/>
      <c r="Q64" s="94"/>
      <c r="R64" s="94"/>
      <c r="S64" s="94" t="e">
        <f t="shared" si="15"/>
        <v>#DIV/0!</v>
      </c>
      <c r="T64" s="94" t="e">
        <f t="shared" si="15"/>
        <v>#DIV/0!</v>
      </c>
      <c r="U64" s="94" t="e">
        <f t="shared" si="15"/>
        <v>#DIV/0!</v>
      </c>
      <c r="V64" s="94" t="e">
        <f t="shared" si="15"/>
        <v>#DIV/0!</v>
      </c>
    </row>
    <row r="65" spans="2:22" x14ac:dyDescent="0.2">
      <c r="B65" s="22"/>
      <c r="C65" s="22"/>
      <c r="D65" s="22"/>
      <c r="E65" s="135" t="s">
        <v>293</v>
      </c>
      <c r="F65" s="22"/>
      <c r="G65" s="22"/>
      <c r="H65" s="22"/>
      <c r="I65" s="22"/>
      <c r="J65" s="22"/>
      <c r="K65" s="94" t="e">
        <f>_xlfn.PERCENTILE.INC(K$20:K$57,0.1)</f>
        <v>#DIV/0!</v>
      </c>
      <c r="L65" s="94" t="e">
        <f t="shared" ref="L65:V65" si="16">_xlfn.PERCENTILE.INC(L$20:L$57,0.1)</f>
        <v>#DIV/0!</v>
      </c>
      <c r="M65" s="94" t="e">
        <f t="shared" si="16"/>
        <v>#DIV/0!</v>
      </c>
      <c r="N65" s="94" t="e">
        <f t="shared" si="16"/>
        <v>#DIV/0!</v>
      </c>
      <c r="O65" s="94"/>
      <c r="P65" s="94"/>
      <c r="Q65" s="94"/>
      <c r="R65" s="94"/>
      <c r="S65" s="94" t="e">
        <f t="shared" si="16"/>
        <v>#DIV/0!</v>
      </c>
      <c r="T65" s="94" t="e">
        <f t="shared" si="16"/>
        <v>#DIV/0!</v>
      </c>
      <c r="U65" s="94" t="e">
        <f t="shared" si="16"/>
        <v>#DIV/0!</v>
      </c>
      <c r="V65" s="94" t="e">
        <f t="shared" si="16"/>
        <v>#DIV/0!</v>
      </c>
    </row>
  </sheetData>
  <mergeCells count="12">
    <mergeCell ref="B59:E59"/>
    <mergeCell ref="B2:V2"/>
    <mergeCell ref="B4:V4"/>
    <mergeCell ref="B6:H6"/>
    <mergeCell ref="B12:H12"/>
    <mergeCell ref="B18:V18"/>
    <mergeCell ref="C19:D19"/>
    <mergeCell ref="O20:O57"/>
    <mergeCell ref="P20:P57"/>
    <mergeCell ref="Q20:Q57"/>
    <mergeCell ref="R20:R57"/>
    <mergeCell ref="B58:E58"/>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V44"/>
  <sheetViews>
    <sheetView topLeftCell="D16" workbookViewId="0"/>
  </sheetViews>
  <sheetFormatPr defaultRowHeight="12.75" x14ac:dyDescent="0.2"/>
  <cols>
    <col min="1" max="1" width="9" style="1"/>
    <col min="2" max="2" width="26" style="1" bestFit="1" customWidth="1"/>
    <col min="3" max="3" width="3.75" style="1" customWidth="1"/>
    <col min="4" max="4" width="4.25" style="1" customWidth="1"/>
    <col min="5" max="5" width="38.375" style="1" customWidth="1"/>
    <col min="6" max="6" width="9" style="1"/>
    <col min="7" max="7" width="13.375" style="1" customWidth="1"/>
    <col min="8" max="8" width="10" style="1" bestFit="1" customWidth="1"/>
    <col min="9" max="9" width="10.25" style="1" bestFit="1" customWidth="1"/>
    <col min="10" max="10" width="10" style="1" bestFit="1" customWidth="1"/>
    <col min="11" max="11" width="26.75" style="1" bestFit="1" customWidth="1"/>
    <col min="12" max="12" width="19.5" style="1" bestFit="1" customWidth="1"/>
    <col min="13" max="13" width="26.75" style="1" bestFit="1" customWidth="1"/>
    <col min="14" max="14" width="22.125" style="1" bestFit="1" customWidth="1"/>
    <col min="15" max="18" width="9.125" style="1" bestFit="1" customWidth="1"/>
    <col min="19" max="19" width="12" style="1" customWidth="1"/>
    <col min="20" max="20" width="14.375" style="1" bestFit="1" customWidth="1"/>
    <col min="21" max="21" width="10.5" style="1" bestFit="1" customWidth="1"/>
    <col min="22" max="22" width="14.375" style="1" bestFit="1" customWidth="1"/>
    <col min="23" max="16384" width="9" style="1"/>
  </cols>
  <sheetData>
    <row r="2" spans="2:22" ht="18" x14ac:dyDescent="0.25">
      <c r="B2" s="160" t="s">
        <v>302</v>
      </c>
      <c r="C2" s="160"/>
      <c r="D2" s="160"/>
      <c r="E2" s="160"/>
      <c r="F2" s="160"/>
      <c r="G2" s="160"/>
      <c r="H2" s="160"/>
      <c r="I2" s="160"/>
      <c r="J2" s="160"/>
      <c r="K2" s="160"/>
      <c r="L2" s="160"/>
      <c r="M2" s="160"/>
      <c r="N2" s="160"/>
      <c r="O2" s="160"/>
      <c r="P2" s="160"/>
      <c r="Q2" s="160"/>
      <c r="R2" s="160"/>
      <c r="S2" s="160"/>
      <c r="T2" s="160"/>
      <c r="U2" s="160"/>
      <c r="V2" s="160"/>
    </row>
    <row r="4" spans="2:22" ht="21" customHeight="1" thickBot="1" x14ac:dyDescent="0.35">
      <c r="B4" s="159" t="s">
        <v>297</v>
      </c>
      <c r="C4" s="159"/>
      <c r="D4" s="159"/>
      <c r="E4" s="159"/>
      <c r="F4" s="159"/>
      <c r="G4" s="159"/>
      <c r="H4" s="159"/>
      <c r="I4" s="159"/>
      <c r="J4" s="159"/>
      <c r="K4" s="159"/>
      <c r="L4" s="159"/>
      <c r="M4" s="159"/>
      <c r="N4" s="159"/>
      <c r="O4" s="159"/>
      <c r="P4" s="159"/>
      <c r="Q4" s="159"/>
      <c r="R4" s="159"/>
      <c r="S4" s="159"/>
      <c r="T4" s="159"/>
      <c r="U4" s="159"/>
      <c r="V4" s="159"/>
    </row>
    <row r="5" spans="2:22" ht="13.5" thickTop="1" x14ac:dyDescent="0.2"/>
    <row r="6" spans="2:22" ht="18" thickBot="1" x14ac:dyDescent="0.35">
      <c r="B6" s="200" t="s">
        <v>160</v>
      </c>
      <c r="C6" s="200"/>
      <c r="D6" s="200"/>
      <c r="E6" s="200"/>
      <c r="F6" s="200"/>
      <c r="G6" s="200"/>
      <c r="H6" s="200"/>
    </row>
    <row r="7" spans="2:22" ht="13.5" thickTop="1" x14ac:dyDescent="0.2"/>
    <row r="8" spans="2:22" ht="15" x14ac:dyDescent="0.2">
      <c r="B8" s="1" t="s">
        <v>236</v>
      </c>
      <c r="G8" s="66">
        <f>Leaching_MAMPEC_D</f>
        <v>2.5</v>
      </c>
      <c r="H8" s="33" t="s">
        <v>155</v>
      </c>
      <c r="J8" s="133" t="s">
        <v>303</v>
      </c>
    </row>
    <row r="9" spans="2:22" ht="15" x14ac:dyDescent="0.2">
      <c r="B9" s="1" t="s">
        <v>163</v>
      </c>
      <c r="G9" s="43" t="e">
        <f>Leaching_Product_D</f>
        <v>#DIV/0!</v>
      </c>
      <c r="H9" s="33" t="s">
        <v>155</v>
      </c>
    </row>
    <row r="10" spans="2:22" x14ac:dyDescent="0.2">
      <c r="B10" s="1" t="s">
        <v>161</v>
      </c>
      <c r="G10" s="43" t="e">
        <f>Leaching_Conversion_Factor_D</f>
        <v>#DIV/0!</v>
      </c>
      <c r="H10" s="1" t="s">
        <v>2</v>
      </c>
    </row>
    <row r="11" spans="2:22" x14ac:dyDescent="0.2">
      <c r="G11" s="43"/>
    </row>
    <row r="12" spans="2:22" ht="18" thickBot="1" x14ac:dyDescent="0.35">
      <c r="B12" s="200" t="s">
        <v>235</v>
      </c>
      <c r="C12" s="200"/>
      <c r="D12" s="200"/>
      <c r="E12" s="200"/>
      <c r="F12" s="200"/>
      <c r="G12" s="200"/>
      <c r="H12" s="200"/>
    </row>
    <row r="13" spans="2:22" ht="13.5" thickTop="1" x14ac:dyDescent="0.2"/>
    <row r="14" spans="2:22" x14ac:dyDescent="0.2">
      <c r="B14" s="1" t="s">
        <v>254</v>
      </c>
      <c r="G14" s="66">
        <f>Application_MAMPEC_D</f>
        <v>0.9</v>
      </c>
      <c r="J14" s="133" t="s">
        <v>303</v>
      </c>
    </row>
    <row r="15" spans="2:22" x14ac:dyDescent="0.2">
      <c r="B15" s="1" t="s">
        <v>237</v>
      </c>
      <c r="G15" s="1">
        <f>Application_Factor_D</f>
        <v>0</v>
      </c>
    </row>
    <row r="16" spans="2:22" x14ac:dyDescent="0.2">
      <c r="B16" s="1" t="s">
        <v>161</v>
      </c>
      <c r="G16" s="1">
        <f>Application_Conversion_Factor_D</f>
        <v>0</v>
      </c>
      <c r="H16" s="63"/>
    </row>
    <row r="18" spans="2:22" ht="15" x14ac:dyDescent="0.2">
      <c r="B18" s="186" t="s">
        <v>267</v>
      </c>
      <c r="C18" s="186"/>
      <c r="D18" s="186"/>
      <c r="E18" s="186"/>
      <c r="F18" s="186"/>
      <c r="G18" s="186"/>
      <c r="H18" s="186"/>
      <c r="I18" s="186"/>
      <c r="J18" s="186"/>
      <c r="K18" s="186"/>
      <c r="L18" s="186"/>
      <c r="M18" s="186"/>
      <c r="N18" s="186"/>
      <c r="O18" s="186"/>
      <c r="P18" s="186"/>
      <c r="Q18" s="186"/>
      <c r="R18" s="186"/>
      <c r="S18" s="186"/>
      <c r="T18" s="186"/>
      <c r="U18" s="186"/>
      <c r="V18" s="186"/>
    </row>
    <row r="19" spans="2:22" ht="142.5" x14ac:dyDescent="0.2">
      <c r="B19" s="16" t="s">
        <v>10</v>
      </c>
      <c r="C19" s="199" t="s">
        <v>11</v>
      </c>
      <c r="D19" s="199"/>
      <c r="E19" s="16" t="s">
        <v>12</v>
      </c>
      <c r="F19" s="16" t="s">
        <v>255</v>
      </c>
      <c r="G19" s="18" t="s">
        <v>256</v>
      </c>
      <c r="H19" s="18" t="s">
        <v>268</v>
      </c>
      <c r="I19" s="18" t="s">
        <v>257</v>
      </c>
      <c r="J19" s="18" t="s">
        <v>258</v>
      </c>
      <c r="K19" s="16" t="s">
        <v>244</v>
      </c>
      <c r="L19" s="16" t="s">
        <v>334</v>
      </c>
      <c r="M19" s="16" t="s">
        <v>335</v>
      </c>
      <c r="N19" s="16" t="s">
        <v>336</v>
      </c>
      <c r="O19" s="16" t="s">
        <v>245</v>
      </c>
      <c r="P19" s="16" t="s">
        <v>246</v>
      </c>
      <c r="Q19" s="16" t="s">
        <v>247</v>
      </c>
      <c r="R19" s="16" t="s">
        <v>248</v>
      </c>
      <c r="S19" s="16" t="s">
        <v>170</v>
      </c>
      <c r="T19" s="16" t="s">
        <v>337</v>
      </c>
      <c r="U19" s="16" t="s">
        <v>338</v>
      </c>
      <c r="V19" s="16" t="s">
        <v>339</v>
      </c>
    </row>
    <row r="20" spans="2:22" ht="14.25" x14ac:dyDescent="0.2">
      <c r="B20" s="137" t="s">
        <v>218</v>
      </c>
      <c r="C20" s="137" t="s">
        <v>18</v>
      </c>
      <c r="D20" s="137">
        <v>10</v>
      </c>
      <c r="E20" s="137" t="str">
        <f t="shared" ref="E20:E36" si="0">Compound_Name_D</f>
        <v>DIDT</v>
      </c>
      <c r="F20" s="70">
        <v>115</v>
      </c>
      <c r="G20" s="71">
        <v>1.4799876175820801</v>
      </c>
      <c r="H20" s="71">
        <v>1.6834105068119201E-3</v>
      </c>
      <c r="I20" s="71">
        <v>2.39375674045747E-3</v>
      </c>
      <c r="J20" s="71">
        <v>2.7227763470313498E-6</v>
      </c>
      <c r="K20" s="67" t="e">
        <f t="shared" ref="K20:K36" si="1">(($F20/100)*G20)*(Leaching_Conversion_Factor_D*Application_Conversion_Factor_D)+Background_SW_Baltic_Transition_D</f>
        <v>#DIV/0!</v>
      </c>
      <c r="L20" s="67" t="e">
        <f t="shared" ref="L20:L36" si="2">(($F20/100)*H20)*(Leaching_Conversion_Factor_D*Application_Conversion_Factor_D)+Background_Sed_Baltic_Transition_D</f>
        <v>#DIV/0!</v>
      </c>
      <c r="M20" s="67" t="e">
        <f t="shared" ref="M20:M36" si="3">(($F20/100)*I20)*(Leaching_Conversion_Factor_D*Application_Conversion_Factor_D)+Background_SW_Baltic_Transition_D</f>
        <v>#DIV/0!</v>
      </c>
      <c r="N20" s="67" t="e">
        <f t="shared" ref="N20:N36" si="4">(($F20/100)*J20)*(Leaching_Conversion_Factor_D*Application_Conversion_Factor_D)+Background_Sed_Baltic_Transition_D</f>
        <v>#DIV/0!</v>
      </c>
      <c r="O20" s="201">
        <f>PNEC_Aquatic_Inside_D</f>
        <v>1.7999999999999999E-2</v>
      </c>
      <c r="P20" s="201">
        <f>PNEC_Sediment_Inside_D</f>
        <v>1.37E-4</v>
      </c>
      <c r="Q20" s="201">
        <f>PNEC_Aquatic_Surrounding_D</f>
        <v>1.7999999999999999E-2</v>
      </c>
      <c r="R20" s="201">
        <f>PNEC_Sediment_Surrounding_D</f>
        <v>1.37E-4</v>
      </c>
      <c r="S20" s="67" t="e">
        <f t="shared" ref="S20:S36" si="5">K20/PNEC_Aquatic_Inside_D</f>
        <v>#DIV/0!</v>
      </c>
      <c r="T20" s="67" t="e">
        <f t="shared" ref="T20:T36" si="6">L20/PNEC_Sediment_Inside_D</f>
        <v>#DIV/0!</v>
      </c>
      <c r="U20" s="67" t="e">
        <f t="shared" ref="U20:U36" si="7">M20/PNEC_Aquatic_Surrounding_D</f>
        <v>#DIV/0!</v>
      </c>
      <c r="V20" s="67" t="e">
        <f t="shared" ref="V20:V36" si="8">N20/PNEC_Sediment_Surrounding_D</f>
        <v>#DIV/0!</v>
      </c>
    </row>
    <row r="21" spans="2:22" ht="14.25" x14ac:dyDescent="0.2">
      <c r="B21" s="137" t="s">
        <v>219</v>
      </c>
      <c r="C21" s="60" t="s">
        <v>18</v>
      </c>
      <c r="D21" s="137">
        <v>2</v>
      </c>
      <c r="E21" s="137" t="str">
        <f t="shared" si="0"/>
        <v>DIDT</v>
      </c>
      <c r="F21" s="70">
        <v>1400</v>
      </c>
      <c r="G21" s="71">
        <v>0.116794488579035</v>
      </c>
      <c r="H21" s="71">
        <v>1.3284778007800901E-4</v>
      </c>
      <c r="I21" s="71">
        <v>7.2774068102849005E-4</v>
      </c>
      <c r="J21" s="71">
        <v>8.2776795087812301E-7</v>
      </c>
      <c r="K21" s="67" t="e">
        <f t="shared" si="1"/>
        <v>#DIV/0!</v>
      </c>
      <c r="L21" s="67" t="e">
        <f t="shared" si="2"/>
        <v>#DIV/0!</v>
      </c>
      <c r="M21" s="67" t="e">
        <f t="shared" si="3"/>
        <v>#DIV/0!</v>
      </c>
      <c r="N21" s="67" t="e">
        <f t="shared" si="4"/>
        <v>#DIV/0!</v>
      </c>
      <c r="O21" s="201"/>
      <c r="P21" s="201"/>
      <c r="Q21" s="201"/>
      <c r="R21" s="201"/>
      <c r="S21" s="67" t="e">
        <f t="shared" si="5"/>
        <v>#DIV/0!</v>
      </c>
      <c r="T21" s="67" t="e">
        <f t="shared" si="6"/>
        <v>#DIV/0!</v>
      </c>
      <c r="U21" s="67" t="e">
        <f t="shared" si="7"/>
        <v>#DIV/0!</v>
      </c>
      <c r="V21" s="67" t="e">
        <f t="shared" si="8"/>
        <v>#DIV/0!</v>
      </c>
    </row>
    <row r="22" spans="2:22" ht="14.25" x14ac:dyDescent="0.2">
      <c r="B22" s="137" t="s">
        <v>220</v>
      </c>
      <c r="C22" s="137" t="s">
        <v>18</v>
      </c>
      <c r="D22" s="137">
        <v>3</v>
      </c>
      <c r="E22" s="137" t="str">
        <f t="shared" si="0"/>
        <v>DIDT</v>
      </c>
      <c r="F22" s="70">
        <v>400</v>
      </c>
      <c r="G22" s="71">
        <v>0.22366302128881199</v>
      </c>
      <c r="H22" s="71">
        <v>2.5440529359911998E-4</v>
      </c>
      <c r="I22" s="71">
        <v>6.7833832399473903E-4</v>
      </c>
      <c r="J22" s="71">
        <v>7.7157528677699601E-7</v>
      </c>
      <c r="K22" s="67" t="e">
        <f t="shared" si="1"/>
        <v>#DIV/0!</v>
      </c>
      <c r="L22" s="67" t="e">
        <f t="shared" si="2"/>
        <v>#DIV/0!</v>
      </c>
      <c r="M22" s="67" t="e">
        <f t="shared" si="3"/>
        <v>#DIV/0!</v>
      </c>
      <c r="N22" s="67" t="e">
        <f t="shared" si="4"/>
        <v>#DIV/0!</v>
      </c>
      <c r="O22" s="201"/>
      <c r="P22" s="201"/>
      <c r="Q22" s="201"/>
      <c r="R22" s="201"/>
      <c r="S22" s="67" t="e">
        <f t="shared" si="5"/>
        <v>#DIV/0!</v>
      </c>
      <c r="T22" s="67" t="e">
        <f t="shared" si="6"/>
        <v>#DIV/0!</v>
      </c>
      <c r="U22" s="67" t="e">
        <f t="shared" si="7"/>
        <v>#DIV/0!</v>
      </c>
      <c r="V22" s="67" t="e">
        <f t="shared" si="8"/>
        <v>#DIV/0!</v>
      </c>
    </row>
    <row r="23" spans="2:22" ht="14.25" x14ac:dyDescent="0.2">
      <c r="B23" s="137" t="s">
        <v>221</v>
      </c>
      <c r="C23" s="137" t="s">
        <v>238</v>
      </c>
      <c r="D23" s="137">
        <v>4</v>
      </c>
      <c r="E23" s="137" t="str">
        <f t="shared" si="0"/>
        <v>DIDT</v>
      </c>
      <c r="F23" s="70">
        <v>50</v>
      </c>
      <c r="G23" s="71">
        <v>0.166381235104054</v>
      </c>
      <c r="H23" s="71">
        <v>1.8925017939181999E-4</v>
      </c>
      <c r="I23" s="71">
        <v>1.9927316764460599E-3</v>
      </c>
      <c r="J23" s="71">
        <v>2.2666307689263799E-6</v>
      </c>
      <c r="K23" s="67" t="e">
        <f t="shared" si="1"/>
        <v>#DIV/0!</v>
      </c>
      <c r="L23" s="67" t="e">
        <f t="shared" si="2"/>
        <v>#DIV/0!</v>
      </c>
      <c r="M23" s="67" t="e">
        <f t="shared" si="3"/>
        <v>#DIV/0!</v>
      </c>
      <c r="N23" s="67" t="e">
        <f t="shared" si="4"/>
        <v>#DIV/0!</v>
      </c>
      <c r="O23" s="201"/>
      <c r="P23" s="201"/>
      <c r="Q23" s="201"/>
      <c r="R23" s="201"/>
      <c r="S23" s="67" t="e">
        <f t="shared" si="5"/>
        <v>#DIV/0!</v>
      </c>
      <c r="T23" s="67" t="e">
        <f t="shared" si="6"/>
        <v>#DIV/0!</v>
      </c>
      <c r="U23" s="67" t="e">
        <f t="shared" si="7"/>
        <v>#DIV/0!</v>
      </c>
      <c r="V23" s="67" t="e">
        <f t="shared" si="8"/>
        <v>#DIV/0!</v>
      </c>
    </row>
    <row r="24" spans="2:22" ht="14.25" x14ac:dyDescent="0.2">
      <c r="B24" s="137" t="s">
        <v>222</v>
      </c>
      <c r="C24" s="137" t="s">
        <v>238</v>
      </c>
      <c r="D24" s="137">
        <v>5</v>
      </c>
      <c r="E24" s="137" t="str">
        <f t="shared" si="0"/>
        <v>DIDT</v>
      </c>
      <c r="F24" s="70">
        <v>760</v>
      </c>
      <c r="G24" s="71">
        <v>0.30185200635343801</v>
      </c>
      <c r="H24" s="71">
        <v>3.4334128024056599E-4</v>
      </c>
      <c r="I24" s="71">
        <v>8.8762154114915305E-4</v>
      </c>
      <c r="J24" s="71">
        <v>1.0096242899973499E-6</v>
      </c>
      <c r="K24" s="67" t="e">
        <f t="shared" si="1"/>
        <v>#DIV/0!</v>
      </c>
      <c r="L24" s="67" t="e">
        <f t="shared" si="2"/>
        <v>#DIV/0!</v>
      </c>
      <c r="M24" s="67" t="e">
        <f t="shared" si="3"/>
        <v>#DIV/0!</v>
      </c>
      <c r="N24" s="67" t="e">
        <f t="shared" si="4"/>
        <v>#DIV/0!</v>
      </c>
      <c r="O24" s="201"/>
      <c r="P24" s="201"/>
      <c r="Q24" s="201"/>
      <c r="R24" s="201"/>
      <c r="S24" s="67" t="e">
        <f t="shared" si="5"/>
        <v>#DIV/0!</v>
      </c>
      <c r="T24" s="67" t="e">
        <f t="shared" si="6"/>
        <v>#DIV/0!</v>
      </c>
      <c r="U24" s="67" t="e">
        <f t="shared" si="7"/>
        <v>#DIV/0!</v>
      </c>
      <c r="V24" s="67" t="e">
        <f t="shared" si="8"/>
        <v>#DIV/0!</v>
      </c>
    </row>
    <row r="25" spans="2:22" ht="14.25" x14ac:dyDescent="0.2">
      <c r="B25" s="137" t="s">
        <v>223</v>
      </c>
      <c r="C25" s="137" t="s">
        <v>238</v>
      </c>
      <c r="D25" s="137">
        <v>9</v>
      </c>
      <c r="E25" s="137" t="str">
        <f t="shared" si="0"/>
        <v>DIDT</v>
      </c>
      <c r="F25" s="70">
        <v>250</v>
      </c>
      <c r="G25" s="71">
        <v>0.68117143429815796</v>
      </c>
      <c r="H25" s="71">
        <v>7.7479780040448502E-4</v>
      </c>
      <c r="I25" s="71">
        <v>1.7201747982552699E-3</v>
      </c>
      <c r="J25" s="71">
        <v>1.9566112045600099E-6</v>
      </c>
      <c r="K25" s="67" t="e">
        <f t="shared" si="1"/>
        <v>#DIV/0!</v>
      </c>
      <c r="L25" s="67" t="e">
        <f t="shared" si="2"/>
        <v>#DIV/0!</v>
      </c>
      <c r="M25" s="67" t="e">
        <f t="shared" si="3"/>
        <v>#DIV/0!</v>
      </c>
      <c r="N25" s="67" t="e">
        <f t="shared" si="4"/>
        <v>#DIV/0!</v>
      </c>
      <c r="O25" s="201"/>
      <c r="P25" s="201"/>
      <c r="Q25" s="201"/>
      <c r="R25" s="201"/>
      <c r="S25" s="67" t="e">
        <f t="shared" si="5"/>
        <v>#DIV/0!</v>
      </c>
      <c r="T25" s="67" t="e">
        <f t="shared" si="6"/>
        <v>#DIV/0!</v>
      </c>
      <c r="U25" s="67" t="e">
        <f t="shared" si="7"/>
        <v>#DIV/0!</v>
      </c>
      <c r="V25" s="67" t="e">
        <f t="shared" si="8"/>
        <v>#DIV/0!</v>
      </c>
    </row>
    <row r="26" spans="2:22" ht="14.25" x14ac:dyDescent="0.2">
      <c r="B26" s="137" t="s">
        <v>224</v>
      </c>
      <c r="C26" s="137" t="s">
        <v>238</v>
      </c>
      <c r="D26" s="137">
        <v>1</v>
      </c>
      <c r="E26" s="137" t="str">
        <f t="shared" si="0"/>
        <v>DIDT</v>
      </c>
      <c r="F26" s="70">
        <v>350</v>
      </c>
      <c r="G26" s="71">
        <v>1.8479814872145699</v>
      </c>
      <c r="H26" s="71">
        <v>2.1019848017022002E-3</v>
      </c>
      <c r="I26" s="71">
        <v>1.6485099191323701E-3</v>
      </c>
      <c r="J26" s="71">
        <v>1.8750960483075701E-6</v>
      </c>
      <c r="K26" s="67" t="e">
        <f t="shared" si="1"/>
        <v>#DIV/0!</v>
      </c>
      <c r="L26" s="67" t="e">
        <f t="shared" si="2"/>
        <v>#DIV/0!</v>
      </c>
      <c r="M26" s="67" t="e">
        <f t="shared" si="3"/>
        <v>#DIV/0!</v>
      </c>
      <c r="N26" s="67" t="e">
        <f t="shared" si="4"/>
        <v>#DIV/0!</v>
      </c>
      <c r="O26" s="201"/>
      <c r="P26" s="201"/>
      <c r="Q26" s="201"/>
      <c r="R26" s="201"/>
      <c r="S26" s="67" t="e">
        <f t="shared" si="5"/>
        <v>#DIV/0!</v>
      </c>
      <c r="T26" s="67" t="e">
        <f t="shared" si="6"/>
        <v>#DIV/0!</v>
      </c>
      <c r="U26" s="67" t="e">
        <f t="shared" si="7"/>
        <v>#DIV/0!</v>
      </c>
      <c r="V26" s="67" t="e">
        <f t="shared" si="8"/>
        <v>#DIV/0!</v>
      </c>
    </row>
    <row r="27" spans="2:22" ht="14.25" x14ac:dyDescent="0.2">
      <c r="B27" s="137" t="s">
        <v>225</v>
      </c>
      <c r="C27" s="137" t="s">
        <v>238</v>
      </c>
      <c r="D27" s="137">
        <v>10</v>
      </c>
      <c r="E27" s="137" t="str">
        <f t="shared" si="0"/>
        <v>DIDT</v>
      </c>
      <c r="F27" s="70">
        <v>183</v>
      </c>
      <c r="G27" s="71">
        <v>0.60494752921163997</v>
      </c>
      <c r="H27" s="71">
        <v>6.8809699572739205E-4</v>
      </c>
      <c r="I27" s="71">
        <v>8.9438611180793297E-4</v>
      </c>
      <c r="J27" s="71">
        <v>1.0173186415921399E-6</v>
      </c>
      <c r="K27" s="67" t="e">
        <f t="shared" si="1"/>
        <v>#DIV/0!</v>
      </c>
      <c r="L27" s="67" t="e">
        <f t="shared" si="2"/>
        <v>#DIV/0!</v>
      </c>
      <c r="M27" s="67" t="e">
        <f t="shared" si="3"/>
        <v>#DIV/0!</v>
      </c>
      <c r="N27" s="67" t="e">
        <f t="shared" si="4"/>
        <v>#DIV/0!</v>
      </c>
      <c r="O27" s="201"/>
      <c r="P27" s="201"/>
      <c r="Q27" s="201"/>
      <c r="R27" s="201"/>
      <c r="S27" s="67" t="e">
        <f t="shared" si="5"/>
        <v>#DIV/0!</v>
      </c>
      <c r="T27" s="67" t="e">
        <f t="shared" si="6"/>
        <v>#DIV/0!</v>
      </c>
      <c r="U27" s="67" t="e">
        <f t="shared" si="7"/>
        <v>#DIV/0!</v>
      </c>
      <c r="V27" s="67" t="e">
        <f t="shared" si="8"/>
        <v>#DIV/0!</v>
      </c>
    </row>
    <row r="28" spans="2:22" ht="14.25" x14ac:dyDescent="0.2">
      <c r="B28" s="137" t="s">
        <v>226</v>
      </c>
      <c r="C28" s="137" t="s">
        <v>238</v>
      </c>
      <c r="D28" s="137">
        <v>11</v>
      </c>
      <c r="E28" s="137" t="str">
        <f t="shared" si="0"/>
        <v>DIDT</v>
      </c>
      <c r="F28" s="70">
        <v>400</v>
      </c>
      <c r="G28" s="71">
        <v>2.0333666378259698</v>
      </c>
      <c r="H28" s="71">
        <v>2.3128509672824299E-3</v>
      </c>
      <c r="I28" s="71">
        <v>2.16621983015718E-3</v>
      </c>
      <c r="J28" s="71">
        <v>2.46396469785761E-6</v>
      </c>
      <c r="K28" s="67" t="e">
        <f t="shared" si="1"/>
        <v>#DIV/0!</v>
      </c>
      <c r="L28" s="67" t="e">
        <f t="shared" si="2"/>
        <v>#DIV/0!</v>
      </c>
      <c r="M28" s="67" t="e">
        <f t="shared" si="3"/>
        <v>#DIV/0!</v>
      </c>
      <c r="N28" s="67" t="e">
        <f t="shared" si="4"/>
        <v>#DIV/0!</v>
      </c>
      <c r="O28" s="201"/>
      <c r="P28" s="201"/>
      <c r="Q28" s="201"/>
      <c r="R28" s="201"/>
      <c r="S28" s="67" t="e">
        <f t="shared" si="5"/>
        <v>#DIV/0!</v>
      </c>
      <c r="T28" s="67" t="e">
        <f t="shared" si="6"/>
        <v>#DIV/0!</v>
      </c>
      <c r="U28" s="67" t="e">
        <f t="shared" si="7"/>
        <v>#DIV/0!</v>
      </c>
      <c r="V28" s="67" t="e">
        <f t="shared" si="8"/>
        <v>#DIV/0!</v>
      </c>
    </row>
    <row r="29" spans="2:22" ht="14.25" x14ac:dyDescent="0.2">
      <c r="B29" s="137" t="s">
        <v>227</v>
      </c>
      <c r="C29" s="137" t="s">
        <v>238</v>
      </c>
      <c r="D29" s="137">
        <v>2</v>
      </c>
      <c r="E29" s="137" t="str">
        <f t="shared" si="0"/>
        <v>DIDT</v>
      </c>
      <c r="F29" s="70">
        <v>175</v>
      </c>
      <c r="G29" s="71">
        <v>2.2115641564130799</v>
      </c>
      <c r="H29" s="71">
        <v>2.5155415668268702E-3</v>
      </c>
      <c r="I29" s="71">
        <v>2.2908191742456998E-3</v>
      </c>
      <c r="J29" s="71">
        <v>2.6056901098109899E-6</v>
      </c>
      <c r="K29" s="67" t="e">
        <f t="shared" si="1"/>
        <v>#DIV/0!</v>
      </c>
      <c r="L29" s="67" t="e">
        <f t="shared" si="2"/>
        <v>#DIV/0!</v>
      </c>
      <c r="M29" s="67" t="e">
        <f t="shared" si="3"/>
        <v>#DIV/0!</v>
      </c>
      <c r="N29" s="67" t="e">
        <f t="shared" si="4"/>
        <v>#DIV/0!</v>
      </c>
      <c r="O29" s="201"/>
      <c r="P29" s="201"/>
      <c r="Q29" s="201"/>
      <c r="R29" s="201"/>
      <c r="S29" s="67" t="e">
        <f t="shared" si="5"/>
        <v>#DIV/0!</v>
      </c>
      <c r="T29" s="67" t="e">
        <f t="shared" si="6"/>
        <v>#DIV/0!</v>
      </c>
      <c r="U29" s="67" t="e">
        <f t="shared" si="7"/>
        <v>#DIV/0!</v>
      </c>
      <c r="V29" s="67" t="e">
        <f t="shared" si="8"/>
        <v>#DIV/0!</v>
      </c>
    </row>
    <row r="30" spans="2:22" ht="14.25" x14ac:dyDescent="0.2">
      <c r="B30" s="137" t="s">
        <v>228</v>
      </c>
      <c r="C30" s="137" t="s">
        <v>239</v>
      </c>
      <c r="D30" s="137">
        <v>15</v>
      </c>
      <c r="E30" s="137" t="str">
        <f t="shared" si="0"/>
        <v>DIDT</v>
      </c>
      <c r="F30" s="70">
        <v>1288</v>
      </c>
      <c r="G30" s="71">
        <v>2.5625340649858101E-2</v>
      </c>
      <c r="H30" s="71">
        <v>2.9147519408070401E-5</v>
      </c>
      <c r="I30" s="71">
        <v>1.2125196065185201E-3</v>
      </c>
      <c r="J30" s="71">
        <v>1.37917928395523E-6</v>
      </c>
      <c r="K30" s="67" t="e">
        <f t="shared" si="1"/>
        <v>#DIV/0!</v>
      </c>
      <c r="L30" s="67" t="e">
        <f t="shared" si="2"/>
        <v>#DIV/0!</v>
      </c>
      <c r="M30" s="67" t="e">
        <f t="shared" si="3"/>
        <v>#DIV/0!</v>
      </c>
      <c r="N30" s="67" t="e">
        <f t="shared" si="4"/>
        <v>#DIV/0!</v>
      </c>
      <c r="O30" s="201"/>
      <c r="P30" s="201"/>
      <c r="Q30" s="201"/>
      <c r="R30" s="201"/>
      <c r="S30" s="67" t="e">
        <f t="shared" si="5"/>
        <v>#DIV/0!</v>
      </c>
      <c r="T30" s="67" t="e">
        <f t="shared" si="6"/>
        <v>#DIV/0!</v>
      </c>
      <c r="U30" s="67" t="e">
        <f t="shared" si="7"/>
        <v>#DIV/0!</v>
      </c>
      <c r="V30" s="67" t="e">
        <f t="shared" si="8"/>
        <v>#DIV/0!</v>
      </c>
    </row>
    <row r="31" spans="2:22" ht="14.25" x14ac:dyDescent="0.2">
      <c r="B31" s="137" t="s">
        <v>229</v>
      </c>
      <c r="C31" s="137" t="s">
        <v>18</v>
      </c>
      <c r="D31" s="137">
        <v>11</v>
      </c>
      <c r="E31" s="137" t="str">
        <f t="shared" si="0"/>
        <v>DIDT</v>
      </c>
      <c r="F31" s="70">
        <v>366</v>
      </c>
      <c r="G31" s="71">
        <v>0.838956042975187</v>
      </c>
      <c r="H31" s="71">
        <v>9.5426976258750095E-4</v>
      </c>
      <c r="I31" s="71">
        <v>1.6952351691774501E-3</v>
      </c>
      <c r="J31" s="71">
        <v>1.9282436544763402E-6</v>
      </c>
      <c r="K31" s="67" t="e">
        <f t="shared" si="1"/>
        <v>#DIV/0!</v>
      </c>
      <c r="L31" s="67" t="e">
        <f t="shared" si="2"/>
        <v>#DIV/0!</v>
      </c>
      <c r="M31" s="67" t="e">
        <f t="shared" si="3"/>
        <v>#DIV/0!</v>
      </c>
      <c r="N31" s="67" t="e">
        <f t="shared" si="4"/>
        <v>#DIV/0!</v>
      </c>
      <c r="O31" s="201"/>
      <c r="P31" s="201"/>
      <c r="Q31" s="201"/>
      <c r="R31" s="201"/>
      <c r="S31" s="67" t="e">
        <f t="shared" si="5"/>
        <v>#DIV/0!</v>
      </c>
      <c r="T31" s="67" t="e">
        <f t="shared" si="6"/>
        <v>#DIV/0!</v>
      </c>
      <c r="U31" s="67" t="e">
        <f t="shared" si="7"/>
        <v>#DIV/0!</v>
      </c>
      <c r="V31" s="67" t="e">
        <f t="shared" si="8"/>
        <v>#DIV/0!</v>
      </c>
    </row>
    <row r="32" spans="2:22" ht="14.25" x14ac:dyDescent="0.2">
      <c r="B32" s="137" t="s">
        <v>230</v>
      </c>
      <c r="C32" s="137" t="s">
        <v>18</v>
      </c>
      <c r="D32" s="137">
        <v>6</v>
      </c>
      <c r="E32" s="137" t="str">
        <f t="shared" si="0"/>
        <v>DIDT</v>
      </c>
      <c r="F32" s="70">
        <v>450</v>
      </c>
      <c r="G32" s="71">
        <v>0.35895339742302901</v>
      </c>
      <c r="H32" s="71">
        <v>4.0829120363923701E-4</v>
      </c>
      <c r="I32" s="71">
        <v>9.5327065961403905E-4</v>
      </c>
      <c r="J32" s="71">
        <v>1.0842968140813899E-6</v>
      </c>
      <c r="K32" s="67" t="e">
        <f t="shared" si="1"/>
        <v>#DIV/0!</v>
      </c>
      <c r="L32" s="67" t="e">
        <f t="shared" si="2"/>
        <v>#DIV/0!</v>
      </c>
      <c r="M32" s="67" t="e">
        <f t="shared" si="3"/>
        <v>#DIV/0!</v>
      </c>
      <c r="N32" s="67" t="e">
        <f t="shared" si="4"/>
        <v>#DIV/0!</v>
      </c>
      <c r="O32" s="201"/>
      <c r="P32" s="201"/>
      <c r="Q32" s="201"/>
      <c r="R32" s="201"/>
      <c r="S32" s="67" t="e">
        <f t="shared" si="5"/>
        <v>#DIV/0!</v>
      </c>
      <c r="T32" s="67" t="e">
        <f t="shared" si="6"/>
        <v>#DIV/0!</v>
      </c>
      <c r="U32" s="67" t="e">
        <f t="shared" si="7"/>
        <v>#DIV/0!</v>
      </c>
      <c r="V32" s="67" t="e">
        <f t="shared" si="8"/>
        <v>#DIV/0!</v>
      </c>
    </row>
    <row r="33" spans="2:22" ht="14.25" x14ac:dyDescent="0.2">
      <c r="B33" s="137" t="s">
        <v>231</v>
      </c>
      <c r="C33" s="137" t="s">
        <v>18</v>
      </c>
      <c r="D33" s="137">
        <v>7</v>
      </c>
      <c r="E33" s="137" t="str">
        <f t="shared" si="0"/>
        <v>DIDT</v>
      </c>
      <c r="F33" s="70">
        <v>285</v>
      </c>
      <c r="G33" s="71">
        <v>0.35833429582416998</v>
      </c>
      <c r="H33" s="71">
        <v>4.0758700721198697E-4</v>
      </c>
      <c r="I33" s="71">
        <v>7.3166535681347498E-4</v>
      </c>
      <c r="J33" s="71">
        <v>8.3223207353335498E-7</v>
      </c>
      <c r="K33" s="67" t="e">
        <f t="shared" si="1"/>
        <v>#DIV/0!</v>
      </c>
      <c r="L33" s="67" t="e">
        <f t="shared" si="2"/>
        <v>#DIV/0!</v>
      </c>
      <c r="M33" s="67" t="e">
        <f t="shared" si="3"/>
        <v>#DIV/0!</v>
      </c>
      <c r="N33" s="67" t="e">
        <f t="shared" si="4"/>
        <v>#DIV/0!</v>
      </c>
      <c r="O33" s="201"/>
      <c r="P33" s="201"/>
      <c r="Q33" s="201"/>
      <c r="R33" s="201"/>
      <c r="S33" s="67" t="e">
        <f t="shared" si="5"/>
        <v>#DIV/0!</v>
      </c>
      <c r="T33" s="67" t="e">
        <f t="shared" si="6"/>
        <v>#DIV/0!</v>
      </c>
      <c r="U33" s="67" t="e">
        <f t="shared" si="7"/>
        <v>#DIV/0!</v>
      </c>
      <c r="V33" s="67" t="e">
        <f t="shared" si="8"/>
        <v>#DIV/0!</v>
      </c>
    </row>
    <row r="34" spans="2:22" ht="14.25" x14ac:dyDescent="0.2">
      <c r="B34" s="137" t="s">
        <v>232</v>
      </c>
      <c r="C34" s="137" t="s">
        <v>18</v>
      </c>
      <c r="D34" s="137">
        <v>9</v>
      </c>
      <c r="E34" s="137" t="str">
        <f t="shared" si="0"/>
        <v>DIDT</v>
      </c>
      <c r="F34" s="70">
        <v>150</v>
      </c>
      <c r="G34" s="71">
        <v>1.6821843495965001</v>
      </c>
      <c r="H34" s="71">
        <v>1.91339900426101E-3</v>
      </c>
      <c r="I34" s="71">
        <v>4.3816071392111498E-4</v>
      </c>
      <c r="J34" s="71">
        <v>4.9838548958435697E-7</v>
      </c>
      <c r="K34" s="67" t="e">
        <f t="shared" si="1"/>
        <v>#DIV/0!</v>
      </c>
      <c r="L34" s="67" t="e">
        <f t="shared" si="2"/>
        <v>#DIV/0!</v>
      </c>
      <c r="M34" s="67" t="e">
        <f t="shared" si="3"/>
        <v>#DIV/0!</v>
      </c>
      <c r="N34" s="67" t="e">
        <f t="shared" si="4"/>
        <v>#DIV/0!</v>
      </c>
      <c r="O34" s="201"/>
      <c r="P34" s="201"/>
      <c r="Q34" s="201"/>
      <c r="R34" s="201"/>
      <c r="S34" s="67" t="e">
        <f t="shared" si="5"/>
        <v>#DIV/0!</v>
      </c>
      <c r="T34" s="67" t="e">
        <f t="shared" si="6"/>
        <v>#DIV/0!</v>
      </c>
      <c r="U34" s="67" t="e">
        <f t="shared" si="7"/>
        <v>#DIV/0!</v>
      </c>
      <c r="V34" s="67" t="e">
        <f t="shared" si="8"/>
        <v>#DIV/0!</v>
      </c>
    </row>
    <row r="35" spans="2:22" ht="14.25" x14ac:dyDescent="0.2">
      <c r="B35" s="137" t="s">
        <v>233</v>
      </c>
      <c r="C35" s="137" t="s">
        <v>238</v>
      </c>
      <c r="D35" s="137">
        <v>3</v>
      </c>
      <c r="E35" s="137" t="str">
        <f t="shared" si="0"/>
        <v>DIDT</v>
      </c>
      <c r="F35" s="70">
        <v>260</v>
      </c>
      <c r="G35" s="71">
        <v>9.0504000317305294E-2</v>
      </c>
      <c r="H35" s="71">
        <v>1.02943689798849E-4</v>
      </c>
      <c r="I35" s="71">
        <v>2.25489171468832E-3</v>
      </c>
      <c r="J35" s="71">
        <v>2.5648244509824298E-6</v>
      </c>
      <c r="K35" s="67" t="e">
        <f t="shared" si="1"/>
        <v>#DIV/0!</v>
      </c>
      <c r="L35" s="67" t="e">
        <f t="shared" si="2"/>
        <v>#DIV/0!</v>
      </c>
      <c r="M35" s="67" t="e">
        <f t="shared" si="3"/>
        <v>#DIV/0!</v>
      </c>
      <c r="N35" s="67" t="e">
        <f t="shared" si="4"/>
        <v>#DIV/0!</v>
      </c>
      <c r="O35" s="201"/>
      <c r="P35" s="201"/>
      <c r="Q35" s="201"/>
      <c r="R35" s="201"/>
      <c r="S35" s="67" t="e">
        <f t="shared" si="5"/>
        <v>#DIV/0!</v>
      </c>
      <c r="T35" s="67" t="e">
        <f t="shared" si="6"/>
        <v>#DIV/0!</v>
      </c>
      <c r="U35" s="67" t="e">
        <f t="shared" si="7"/>
        <v>#DIV/0!</v>
      </c>
      <c r="V35" s="67" t="e">
        <f t="shared" si="8"/>
        <v>#DIV/0!</v>
      </c>
    </row>
    <row r="36" spans="2:22" ht="14.25" x14ac:dyDescent="0.2">
      <c r="B36" s="137" t="s">
        <v>234</v>
      </c>
      <c r="C36" s="137" t="s">
        <v>239</v>
      </c>
      <c r="D36" s="137">
        <v>3</v>
      </c>
      <c r="E36" s="137" t="str">
        <f t="shared" si="0"/>
        <v>DIDT</v>
      </c>
      <c r="F36" s="70">
        <v>435</v>
      </c>
      <c r="G36" s="71">
        <v>0.13186423135921399</v>
      </c>
      <c r="H36" s="71">
        <v>1.49988845478219E-4</v>
      </c>
      <c r="I36" s="71">
        <v>4.8695792572054898E-4</v>
      </c>
      <c r="J36" s="71">
        <v>5.5388983314538005E-7</v>
      </c>
      <c r="K36" s="67" t="e">
        <f t="shared" si="1"/>
        <v>#DIV/0!</v>
      </c>
      <c r="L36" s="67" t="e">
        <f t="shared" si="2"/>
        <v>#DIV/0!</v>
      </c>
      <c r="M36" s="67" t="e">
        <f t="shared" si="3"/>
        <v>#DIV/0!</v>
      </c>
      <c r="N36" s="67" t="e">
        <f t="shared" si="4"/>
        <v>#DIV/0!</v>
      </c>
      <c r="O36" s="201"/>
      <c r="P36" s="201"/>
      <c r="Q36" s="201"/>
      <c r="R36" s="201"/>
      <c r="S36" s="67" t="e">
        <f t="shared" si="5"/>
        <v>#DIV/0!</v>
      </c>
      <c r="T36" s="67" t="e">
        <f t="shared" si="6"/>
        <v>#DIV/0!</v>
      </c>
      <c r="U36" s="67" t="e">
        <f t="shared" si="7"/>
        <v>#DIV/0!</v>
      </c>
      <c r="V36" s="67" t="e">
        <f t="shared" si="8"/>
        <v>#DIV/0!</v>
      </c>
    </row>
    <row r="37" spans="2:22" x14ac:dyDescent="0.2">
      <c r="B37" s="198" t="s">
        <v>120</v>
      </c>
      <c r="C37" s="198"/>
      <c r="D37" s="198"/>
      <c r="E37" s="198"/>
      <c r="F37" s="135"/>
      <c r="G37" s="135"/>
      <c r="H37" s="135"/>
      <c r="I37" s="135"/>
      <c r="J37" s="135"/>
      <c r="K37" s="87" t="e">
        <f>MAX(K20:K36)</f>
        <v>#DIV/0!</v>
      </c>
      <c r="L37" s="87" t="e">
        <f t="shared" ref="L37:V37" si="9">MAX(L20:L36)</f>
        <v>#DIV/0!</v>
      </c>
      <c r="M37" s="87" t="e">
        <f t="shared" si="9"/>
        <v>#DIV/0!</v>
      </c>
      <c r="N37" s="87" t="e">
        <f t="shared" si="9"/>
        <v>#DIV/0!</v>
      </c>
      <c r="O37" s="87"/>
      <c r="P37" s="87"/>
      <c r="Q37" s="87"/>
      <c r="R37" s="87"/>
      <c r="S37" s="87" t="e">
        <f t="shared" si="9"/>
        <v>#DIV/0!</v>
      </c>
      <c r="T37" s="87" t="e">
        <f t="shared" si="9"/>
        <v>#DIV/0!</v>
      </c>
      <c r="U37" s="87" t="e">
        <f t="shared" si="9"/>
        <v>#DIV/0!</v>
      </c>
      <c r="V37" s="87" t="e">
        <f t="shared" si="9"/>
        <v>#DIV/0!</v>
      </c>
    </row>
    <row r="38" spans="2:22" x14ac:dyDescent="0.2">
      <c r="B38" s="198" t="s">
        <v>121</v>
      </c>
      <c r="C38" s="198"/>
      <c r="D38" s="198"/>
      <c r="E38" s="198"/>
      <c r="F38" s="135"/>
      <c r="G38" s="135"/>
      <c r="H38" s="135"/>
      <c r="I38" s="135"/>
      <c r="J38" s="135"/>
      <c r="K38" s="87" t="e">
        <f>MIN(K20:K36)</f>
        <v>#DIV/0!</v>
      </c>
      <c r="L38" s="87" t="e">
        <f t="shared" ref="L38:V38" si="10">MIN(L20:L36)</f>
        <v>#DIV/0!</v>
      </c>
      <c r="M38" s="87" t="e">
        <f t="shared" si="10"/>
        <v>#DIV/0!</v>
      </c>
      <c r="N38" s="87" t="e">
        <f t="shared" si="10"/>
        <v>#DIV/0!</v>
      </c>
      <c r="O38" s="87"/>
      <c r="P38" s="87"/>
      <c r="Q38" s="87"/>
      <c r="R38" s="87"/>
      <c r="S38" s="87" t="e">
        <f t="shared" si="10"/>
        <v>#DIV/0!</v>
      </c>
      <c r="T38" s="87" t="e">
        <f t="shared" si="10"/>
        <v>#DIV/0!</v>
      </c>
      <c r="U38" s="87" t="e">
        <f t="shared" si="10"/>
        <v>#DIV/0!</v>
      </c>
      <c r="V38" s="87" t="e">
        <f t="shared" si="10"/>
        <v>#DIV/0!</v>
      </c>
    </row>
    <row r="39" spans="2:22" x14ac:dyDescent="0.2">
      <c r="B39" s="22"/>
      <c r="C39" s="22"/>
      <c r="D39" s="22"/>
      <c r="E39" s="135" t="s">
        <v>288</v>
      </c>
      <c r="F39" s="22"/>
      <c r="G39" s="22"/>
      <c r="H39" s="22"/>
      <c r="I39" s="22"/>
      <c r="J39" s="22"/>
      <c r="K39" s="94" t="e">
        <f>_xlfn.PERCENTILE.INC(K$20:K$36,0.9)</f>
        <v>#DIV/0!</v>
      </c>
      <c r="L39" s="94" t="e">
        <f t="shared" ref="L39:V39" si="11">_xlfn.PERCENTILE.INC(L$20:L$36,0.9)</f>
        <v>#DIV/0!</v>
      </c>
      <c r="M39" s="94" t="e">
        <f t="shared" si="11"/>
        <v>#DIV/0!</v>
      </c>
      <c r="N39" s="94" t="e">
        <f t="shared" si="11"/>
        <v>#DIV/0!</v>
      </c>
      <c r="O39" s="94"/>
      <c r="P39" s="94"/>
      <c r="Q39" s="94"/>
      <c r="R39" s="94"/>
      <c r="S39" s="94" t="e">
        <f t="shared" si="11"/>
        <v>#DIV/0!</v>
      </c>
      <c r="T39" s="94" t="e">
        <f t="shared" si="11"/>
        <v>#DIV/0!</v>
      </c>
      <c r="U39" s="94" t="e">
        <f t="shared" si="11"/>
        <v>#DIV/0!</v>
      </c>
      <c r="V39" s="94" t="e">
        <f t="shared" si="11"/>
        <v>#DIV/0!</v>
      </c>
    </row>
    <row r="40" spans="2:22" x14ac:dyDescent="0.2">
      <c r="B40" s="22"/>
      <c r="C40" s="22"/>
      <c r="D40" s="22"/>
      <c r="E40" s="135" t="s">
        <v>289</v>
      </c>
      <c r="F40" s="22"/>
      <c r="G40" s="22"/>
      <c r="H40" s="22"/>
      <c r="I40" s="22"/>
      <c r="J40" s="22"/>
      <c r="K40" s="94" t="e">
        <f>_xlfn.PERCENTILE.INC(K$20:K$36,0.8)</f>
        <v>#DIV/0!</v>
      </c>
      <c r="L40" s="94" t="e">
        <f t="shared" ref="L40:V40" si="12">_xlfn.PERCENTILE.INC(L$20:L$36,0.8)</f>
        <v>#DIV/0!</v>
      </c>
      <c r="M40" s="94" t="e">
        <f t="shared" si="12"/>
        <v>#DIV/0!</v>
      </c>
      <c r="N40" s="94" t="e">
        <f t="shared" si="12"/>
        <v>#DIV/0!</v>
      </c>
      <c r="O40" s="94"/>
      <c r="P40" s="94"/>
      <c r="Q40" s="94"/>
      <c r="R40" s="94"/>
      <c r="S40" s="94" t="e">
        <f t="shared" si="12"/>
        <v>#DIV/0!</v>
      </c>
      <c r="T40" s="94" t="e">
        <f t="shared" si="12"/>
        <v>#DIV/0!</v>
      </c>
      <c r="U40" s="94" t="e">
        <f t="shared" si="12"/>
        <v>#DIV/0!</v>
      </c>
      <c r="V40" s="94" t="e">
        <f t="shared" si="12"/>
        <v>#DIV/0!</v>
      </c>
    </row>
    <row r="41" spans="2:22" x14ac:dyDescent="0.2">
      <c r="B41" s="22"/>
      <c r="C41" s="22"/>
      <c r="D41" s="22"/>
      <c r="E41" s="135" t="s">
        <v>290</v>
      </c>
      <c r="F41" s="22"/>
      <c r="G41" s="22"/>
      <c r="H41" s="22"/>
      <c r="I41" s="22"/>
      <c r="J41" s="22"/>
      <c r="K41" s="94" t="e">
        <f>_xlfn.PERCENTILE.INC(K$20:K$36,0.75)</f>
        <v>#DIV/0!</v>
      </c>
      <c r="L41" s="94" t="e">
        <f t="shared" ref="L41:V41" si="13">_xlfn.PERCENTILE.INC(L$20:L$36,0.75)</f>
        <v>#DIV/0!</v>
      </c>
      <c r="M41" s="94" t="e">
        <f t="shared" si="13"/>
        <v>#DIV/0!</v>
      </c>
      <c r="N41" s="94" t="e">
        <f t="shared" si="13"/>
        <v>#DIV/0!</v>
      </c>
      <c r="O41" s="94"/>
      <c r="P41" s="94"/>
      <c r="Q41" s="94"/>
      <c r="R41" s="94"/>
      <c r="S41" s="94" t="e">
        <f t="shared" si="13"/>
        <v>#DIV/0!</v>
      </c>
      <c r="T41" s="94" t="e">
        <f t="shared" si="13"/>
        <v>#DIV/0!</v>
      </c>
      <c r="U41" s="94" t="e">
        <f t="shared" si="13"/>
        <v>#DIV/0!</v>
      </c>
      <c r="V41" s="94" t="e">
        <f t="shared" si="13"/>
        <v>#DIV/0!</v>
      </c>
    </row>
    <row r="42" spans="2:22" x14ac:dyDescent="0.2">
      <c r="B42" s="22"/>
      <c r="C42" s="22"/>
      <c r="D42" s="22"/>
      <c r="E42" s="135" t="s">
        <v>291</v>
      </c>
      <c r="F42" s="22"/>
      <c r="G42" s="22"/>
      <c r="H42" s="22"/>
      <c r="I42" s="22"/>
      <c r="J42" s="22"/>
      <c r="K42" s="94" t="e">
        <f>_xlfn.PERCENTILE.INC(K$20:K$36,0.5)</f>
        <v>#DIV/0!</v>
      </c>
      <c r="L42" s="94" t="e">
        <f t="shared" ref="L42:V42" si="14">_xlfn.PERCENTILE.INC(L$20:L$36,0.5)</f>
        <v>#DIV/0!</v>
      </c>
      <c r="M42" s="94" t="e">
        <f t="shared" si="14"/>
        <v>#DIV/0!</v>
      </c>
      <c r="N42" s="94" t="e">
        <f t="shared" si="14"/>
        <v>#DIV/0!</v>
      </c>
      <c r="O42" s="94"/>
      <c r="P42" s="94"/>
      <c r="Q42" s="94"/>
      <c r="R42" s="94"/>
      <c r="S42" s="94" t="e">
        <f t="shared" si="14"/>
        <v>#DIV/0!</v>
      </c>
      <c r="T42" s="94" t="e">
        <f t="shared" si="14"/>
        <v>#DIV/0!</v>
      </c>
      <c r="U42" s="94" t="e">
        <f t="shared" si="14"/>
        <v>#DIV/0!</v>
      </c>
      <c r="V42" s="94" t="e">
        <f t="shared" si="14"/>
        <v>#DIV/0!</v>
      </c>
    </row>
    <row r="43" spans="2:22" x14ac:dyDescent="0.2">
      <c r="B43" s="22"/>
      <c r="C43" s="22"/>
      <c r="D43" s="22"/>
      <c r="E43" s="135" t="s">
        <v>292</v>
      </c>
      <c r="F43" s="22"/>
      <c r="G43" s="22"/>
      <c r="H43" s="22"/>
      <c r="I43" s="22"/>
      <c r="J43" s="22"/>
      <c r="K43" s="94" t="e">
        <f>_xlfn.PERCENTILE.INC(K$20:K$36,0.25)</f>
        <v>#DIV/0!</v>
      </c>
      <c r="L43" s="94" t="e">
        <f t="shared" ref="L43:V43" si="15">_xlfn.PERCENTILE.INC(L$20:L$36,0.25)</f>
        <v>#DIV/0!</v>
      </c>
      <c r="M43" s="94" t="e">
        <f t="shared" si="15"/>
        <v>#DIV/0!</v>
      </c>
      <c r="N43" s="94" t="e">
        <f t="shared" si="15"/>
        <v>#DIV/0!</v>
      </c>
      <c r="O43" s="94"/>
      <c r="P43" s="94"/>
      <c r="Q43" s="94"/>
      <c r="R43" s="94"/>
      <c r="S43" s="94" t="e">
        <f t="shared" si="15"/>
        <v>#DIV/0!</v>
      </c>
      <c r="T43" s="94" t="e">
        <f t="shared" si="15"/>
        <v>#DIV/0!</v>
      </c>
      <c r="U43" s="94" t="e">
        <f t="shared" si="15"/>
        <v>#DIV/0!</v>
      </c>
      <c r="V43" s="94" t="e">
        <f t="shared" si="15"/>
        <v>#DIV/0!</v>
      </c>
    </row>
    <row r="44" spans="2:22" x14ac:dyDescent="0.2">
      <c r="B44" s="22"/>
      <c r="C44" s="22"/>
      <c r="D44" s="22"/>
      <c r="E44" s="135" t="s">
        <v>293</v>
      </c>
      <c r="F44" s="22"/>
      <c r="G44" s="22"/>
      <c r="H44" s="22"/>
      <c r="I44" s="22"/>
      <c r="J44" s="22"/>
      <c r="K44" s="94" t="e">
        <f>_xlfn.PERCENTILE.INC(K$20:K$36,0.1)</f>
        <v>#DIV/0!</v>
      </c>
      <c r="L44" s="94" t="e">
        <f t="shared" ref="L44:V44" si="16">_xlfn.PERCENTILE.INC(L$20:L$36,0.1)</f>
        <v>#DIV/0!</v>
      </c>
      <c r="M44" s="94" t="e">
        <f t="shared" si="16"/>
        <v>#DIV/0!</v>
      </c>
      <c r="N44" s="94" t="e">
        <f t="shared" si="16"/>
        <v>#DIV/0!</v>
      </c>
      <c r="O44" s="94"/>
      <c r="P44" s="94"/>
      <c r="Q44" s="94"/>
      <c r="R44" s="94"/>
      <c r="S44" s="94" t="e">
        <f t="shared" si="16"/>
        <v>#DIV/0!</v>
      </c>
      <c r="T44" s="94" t="e">
        <f t="shared" si="16"/>
        <v>#DIV/0!</v>
      </c>
      <c r="U44" s="94" t="e">
        <f t="shared" si="16"/>
        <v>#DIV/0!</v>
      </c>
      <c r="V44" s="94" t="e">
        <f t="shared" si="16"/>
        <v>#DIV/0!</v>
      </c>
    </row>
  </sheetData>
  <mergeCells count="12">
    <mergeCell ref="B38:E38"/>
    <mergeCell ref="B2:V2"/>
    <mergeCell ref="B4:V4"/>
    <mergeCell ref="B6:H6"/>
    <mergeCell ref="B12:H12"/>
    <mergeCell ref="B18:V18"/>
    <mergeCell ref="C19:D19"/>
    <mergeCell ref="O20:O36"/>
    <mergeCell ref="P20:P36"/>
    <mergeCell ref="Q20:Q36"/>
    <mergeCell ref="R20:R36"/>
    <mergeCell ref="B37:E3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M81"/>
  <sheetViews>
    <sheetView zoomScale="70" zoomScaleNormal="70" workbookViewId="0">
      <selection activeCell="H14" sqref="H14"/>
    </sheetView>
  </sheetViews>
  <sheetFormatPr defaultColWidth="0" defaultRowHeight="12.75" zeroHeight="1" x14ac:dyDescent="0.2"/>
  <cols>
    <col min="1" max="1" width="9" style="1" customWidth="1"/>
    <col min="2" max="2" width="48.375" style="1" customWidth="1"/>
    <col min="3" max="3" width="8.375" style="1" bestFit="1" customWidth="1"/>
    <col min="4" max="5" width="11.125" style="1" customWidth="1"/>
    <col min="6" max="6" width="15.125" style="1" bestFit="1" customWidth="1"/>
    <col min="7" max="7" width="62" style="1" customWidth="1"/>
    <col min="8" max="8" width="9" style="1" customWidth="1"/>
    <col min="9" max="9" width="10.125" style="1" bestFit="1" customWidth="1"/>
    <col min="10" max="10" width="16.875" style="1" customWidth="1"/>
    <col min="11" max="11" width="9" style="1" customWidth="1"/>
    <col min="12" max="12" width="34.125" style="1" customWidth="1"/>
    <col min="13" max="13" width="9" style="1" customWidth="1"/>
    <col min="14" max="16384" width="9" style="1" hidden="1"/>
  </cols>
  <sheetData>
    <row r="1" spans="2:12" x14ac:dyDescent="0.2"/>
    <row r="2" spans="2:12" ht="18" x14ac:dyDescent="0.25">
      <c r="B2" s="160" t="s">
        <v>302</v>
      </c>
      <c r="C2" s="160"/>
      <c r="D2" s="160"/>
      <c r="E2" s="160"/>
      <c r="F2" s="160"/>
      <c r="G2" s="160"/>
      <c r="H2" s="160"/>
      <c r="I2" s="160"/>
      <c r="J2" s="160"/>
      <c r="K2" s="160"/>
      <c r="L2" s="160"/>
    </row>
    <row r="3" spans="2:12" x14ac:dyDescent="0.2"/>
    <row r="4" spans="2:12" ht="21" thickBot="1" x14ac:dyDescent="0.35">
      <c r="B4" s="164" t="s">
        <v>169</v>
      </c>
      <c r="C4" s="164"/>
      <c r="D4" s="164"/>
      <c r="E4" s="164"/>
      <c r="F4" s="164"/>
      <c r="G4" s="164"/>
      <c r="H4" s="164"/>
      <c r="I4" s="164"/>
      <c r="J4" s="164"/>
      <c r="K4" s="164"/>
      <c r="L4" s="164"/>
    </row>
    <row r="5" spans="2:12" ht="13.5" thickTop="1" x14ac:dyDescent="0.2"/>
    <row r="6" spans="2:12" ht="18" x14ac:dyDescent="0.25">
      <c r="B6" s="168" t="str">
        <f>Compound_Name_Z</f>
        <v>Zineb</v>
      </c>
      <c r="C6" s="168"/>
      <c r="D6" s="168"/>
      <c r="E6" s="168"/>
      <c r="F6" s="168"/>
      <c r="G6" s="168"/>
      <c r="H6" s="168"/>
      <c r="I6" s="168"/>
      <c r="J6" s="168"/>
      <c r="K6" s="168"/>
      <c r="L6" s="168"/>
    </row>
    <row r="7" spans="2:12" x14ac:dyDescent="0.2"/>
    <row r="8" spans="2:12" x14ac:dyDescent="0.2"/>
    <row r="9" spans="2:12" ht="21" thickBot="1" x14ac:dyDescent="0.35">
      <c r="B9" s="164" t="s">
        <v>168</v>
      </c>
      <c r="C9" s="164"/>
      <c r="D9" s="164"/>
      <c r="E9" s="58"/>
      <c r="G9" s="164" t="s">
        <v>175</v>
      </c>
      <c r="H9" s="164"/>
    </row>
    <row r="10" spans="2:12" ht="13.5" thickTop="1" x14ac:dyDescent="0.2">
      <c r="B10" s="64"/>
      <c r="C10" s="64"/>
      <c r="D10" s="64"/>
      <c r="E10" s="64"/>
      <c r="F10" s="64"/>
    </row>
    <row r="11" spans="2:12" ht="25.5" x14ac:dyDescent="0.2">
      <c r="B11" s="64"/>
      <c r="C11" s="65" t="s">
        <v>242</v>
      </c>
      <c r="D11" s="65" t="s">
        <v>243</v>
      </c>
      <c r="E11" s="64"/>
      <c r="F11" s="64"/>
    </row>
    <row r="12" spans="2:12" ht="14.25" x14ac:dyDescent="0.2">
      <c r="B12" s="49" t="s">
        <v>3</v>
      </c>
      <c r="C12" s="39">
        <v>2.1899999999999999E-2</v>
      </c>
      <c r="D12" s="39">
        <v>2.1899999999999999E-2</v>
      </c>
      <c r="E12" s="16" t="s">
        <v>166</v>
      </c>
      <c r="F12" s="64"/>
    </row>
    <row r="13" spans="2:12" ht="14.25" x14ac:dyDescent="0.2">
      <c r="B13" s="49" t="s">
        <v>4</v>
      </c>
      <c r="C13" s="157">
        <v>4.5500000000000002E-3</v>
      </c>
      <c r="D13" s="157">
        <v>4.5500000000000002E-3</v>
      </c>
      <c r="E13" s="16" t="s">
        <v>167</v>
      </c>
      <c r="F13" s="64"/>
    </row>
    <row r="14" spans="2:12" ht="14.25" x14ac:dyDescent="0.2">
      <c r="B14" s="64"/>
      <c r="C14" s="64"/>
      <c r="D14" s="64"/>
      <c r="E14" s="64"/>
      <c r="F14" s="64"/>
      <c r="G14" s="49" t="s">
        <v>175</v>
      </c>
      <c r="H14" s="39"/>
    </row>
    <row r="15" spans="2:12" ht="21" thickBot="1" x14ac:dyDescent="0.35">
      <c r="B15" s="164" t="s">
        <v>164</v>
      </c>
      <c r="C15" s="164"/>
      <c r="D15" s="164"/>
      <c r="E15" s="58"/>
    </row>
    <row r="16" spans="2:12" ht="13.5" thickTop="1" x14ac:dyDescent="0.2">
      <c r="B16" s="55"/>
    </row>
    <row r="17" spans="2:12" ht="21" thickBot="1" x14ac:dyDescent="0.35">
      <c r="B17" s="163" t="s">
        <v>176</v>
      </c>
      <c r="C17" s="163"/>
      <c r="D17" s="163"/>
      <c r="E17" s="59"/>
      <c r="G17" s="44" t="s">
        <v>162</v>
      </c>
    </row>
    <row r="18" spans="2:12" ht="14.25" thickTop="1" thickBot="1" x14ac:dyDescent="0.25">
      <c r="B18" s="55"/>
    </row>
    <row r="19" spans="2:12" ht="15.75" thickBot="1" x14ac:dyDescent="0.25">
      <c r="B19" s="49" t="s">
        <v>165</v>
      </c>
      <c r="C19" s="39">
        <v>0</v>
      </c>
      <c r="D19" s="109" t="s">
        <v>166</v>
      </c>
      <c r="E19" s="62"/>
      <c r="G19" s="45" t="s">
        <v>173</v>
      </c>
      <c r="H19" s="47"/>
      <c r="I19" s="46" t="s">
        <v>155</v>
      </c>
      <c r="J19" s="57" t="s">
        <v>174</v>
      </c>
    </row>
    <row r="20" spans="2:12" ht="14.25" x14ac:dyDescent="0.2">
      <c r="B20" s="49" t="s">
        <v>4</v>
      </c>
      <c r="C20" s="39">
        <v>0</v>
      </c>
      <c r="D20" s="109" t="s">
        <v>167</v>
      </c>
      <c r="E20" s="62"/>
    </row>
    <row r="21" spans="2:12" ht="21" thickBot="1" x14ac:dyDescent="0.35">
      <c r="B21" s="55"/>
      <c r="G21" s="54" t="s">
        <v>128</v>
      </c>
      <c r="H21" s="54"/>
      <c r="I21" s="54"/>
      <c r="J21" s="54"/>
      <c r="K21" s="54"/>
      <c r="L21" s="54"/>
    </row>
    <row r="22" spans="2:12" ht="15" customHeight="1" thickTop="1" thickBot="1" x14ac:dyDescent="0.35">
      <c r="B22" s="163" t="s">
        <v>177</v>
      </c>
      <c r="C22" s="163"/>
      <c r="D22" s="163"/>
      <c r="E22" s="59"/>
    </row>
    <row r="23" spans="2:12" ht="13.5" thickTop="1" x14ac:dyDescent="0.2">
      <c r="B23" s="55"/>
    </row>
    <row r="24" spans="2:12" ht="14.25" x14ac:dyDescent="0.2">
      <c r="B24" s="49" t="s">
        <v>165</v>
      </c>
      <c r="C24" s="39">
        <v>0</v>
      </c>
      <c r="D24" s="109" t="s">
        <v>166</v>
      </c>
      <c r="E24" s="62"/>
    </row>
    <row r="25" spans="2:12" ht="15" thickBot="1" x14ac:dyDescent="0.25">
      <c r="B25" s="49" t="s">
        <v>4</v>
      </c>
      <c r="C25" s="39">
        <v>0</v>
      </c>
      <c r="D25" s="109" t="s">
        <v>167</v>
      </c>
      <c r="E25" s="62"/>
    </row>
    <row r="26" spans="2:12" ht="15" x14ac:dyDescent="0.2">
      <c r="G26" s="51" t="s">
        <v>122</v>
      </c>
      <c r="H26" s="52"/>
      <c r="I26" s="52"/>
      <c r="J26" s="52"/>
      <c r="K26" s="52"/>
      <c r="L26" s="53"/>
    </row>
    <row r="27" spans="2:12" ht="18" thickBot="1" x14ac:dyDescent="0.35">
      <c r="B27" s="163" t="s">
        <v>178</v>
      </c>
      <c r="C27" s="163"/>
      <c r="D27" s="163"/>
      <c r="E27" s="59"/>
      <c r="G27" s="26"/>
      <c r="H27" s="23"/>
      <c r="I27" s="23"/>
      <c r="J27" s="23"/>
      <c r="K27" s="23"/>
      <c r="L27" s="27"/>
    </row>
    <row r="28" spans="2:12" ht="30.75" thickTop="1" x14ac:dyDescent="0.2">
      <c r="B28" s="55"/>
      <c r="G28" s="17" t="s">
        <v>123</v>
      </c>
      <c r="H28" s="18" t="s">
        <v>124</v>
      </c>
      <c r="I28" s="18" t="s">
        <v>125</v>
      </c>
      <c r="J28" s="18" t="s">
        <v>126</v>
      </c>
      <c r="K28" s="18" t="s">
        <v>129</v>
      </c>
      <c r="L28" s="19" t="s">
        <v>127</v>
      </c>
    </row>
    <row r="29" spans="2:12" ht="14.25" x14ac:dyDescent="0.2">
      <c r="B29" s="49" t="s">
        <v>165</v>
      </c>
      <c r="C29" s="39">
        <v>0</v>
      </c>
      <c r="D29" s="109" t="s">
        <v>166</v>
      </c>
      <c r="E29" s="62"/>
      <c r="G29" s="26"/>
      <c r="H29" s="23"/>
      <c r="I29" s="23"/>
      <c r="J29" s="23"/>
      <c r="K29" s="23"/>
      <c r="L29" s="27"/>
    </row>
    <row r="30" spans="2:12" ht="25.5" x14ac:dyDescent="0.2">
      <c r="B30" s="49" t="s">
        <v>4</v>
      </c>
      <c r="C30" s="39">
        <v>0</v>
      </c>
      <c r="D30" s="109" t="s">
        <v>167</v>
      </c>
      <c r="E30" s="62"/>
      <c r="G30" s="37" t="s">
        <v>130</v>
      </c>
      <c r="H30" s="31" t="s">
        <v>131</v>
      </c>
      <c r="I30" s="48"/>
      <c r="J30" s="33" t="s">
        <v>156</v>
      </c>
      <c r="K30" s="28" t="s">
        <v>158</v>
      </c>
      <c r="L30" s="21"/>
    </row>
    <row r="31" spans="2:12" x14ac:dyDescent="0.2">
      <c r="G31" s="37" t="s">
        <v>134</v>
      </c>
      <c r="H31" s="31" t="s">
        <v>132</v>
      </c>
      <c r="I31" s="48"/>
      <c r="J31" s="33" t="s">
        <v>2</v>
      </c>
      <c r="K31" s="28" t="s">
        <v>159</v>
      </c>
      <c r="L31" s="21"/>
    </row>
    <row r="32" spans="2:12" ht="18" thickBot="1" x14ac:dyDescent="0.35">
      <c r="B32" s="163" t="s">
        <v>179</v>
      </c>
      <c r="C32" s="163"/>
      <c r="D32" s="163"/>
      <c r="E32" s="59"/>
      <c r="G32" s="37" t="s">
        <v>135</v>
      </c>
      <c r="H32" s="31" t="s">
        <v>133</v>
      </c>
      <c r="I32" s="48"/>
      <c r="J32" s="33" t="s">
        <v>136</v>
      </c>
      <c r="K32" s="28" t="s">
        <v>159</v>
      </c>
      <c r="L32" s="21"/>
    </row>
    <row r="33" spans="2:12" ht="15.75" thickTop="1" x14ac:dyDescent="0.2">
      <c r="B33" s="55"/>
      <c r="G33" s="37" t="s">
        <v>137</v>
      </c>
      <c r="H33" s="32" t="s">
        <v>139</v>
      </c>
      <c r="I33" s="48"/>
      <c r="J33" s="33" t="s">
        <v>138</v>
      </c>
      <c r="K33" s="28" t="s">
        <v>159</v>
      </c>
      <c r="L33" s="21"/>
    </row>
    <row r="34" spans="2:12" ht="14.25" x14ac:dyDescent="0.2">
      <c r="B34" s="49" t="s">
        <v>165</v>
      </c>
      <c r="C34" s="39">
        <v>0</v>
      </c>
      <c r="D34" s="109" t="s">
        <v>166</v>
      </c>
      <c r="E34" s="62"/>
      <c r="G34" s="37" t="s">
        <v>146</v>
      </c>
      <c r="H34" s="31" t="s">
        <v>140</v>
      </c>
      <c r="I34" s="48"/>
      <c r="J34" s="33" t="s">
        <v>147</v>
      </c>
      <c r="K34" s="28" t="s">
        <v>159</v>
      </c>
      <c r="L34" s="21"/>
    </row>
    <row r="35" spans="2:12" ht="38.25" x14ac:dyDescent="0.2">
      <c r="B35" s="49" t="s">
        <v>4</v>
      </c>
      <c r="C35" s="39">
        <v>0</v>
      </c>
      <c r="D35" s="109" t="s">
        <v>167</v>
      </c>
      <c r="E35" s="62"/>
      <c r="G35" s="37" t="s">
        <v>148</v>
      </c>
      <c r="H35" s="31" t="s">
        <v>141</v>
      </c>
      <c r="I35" s="48"/>
      <c r="J35" s="33" t="s">
        <v>151</v>
      </c>
      <c r="K35" s="28" t="s">
        <v>159</v>
      </c>
      <c r="L35" s="21"/>
    </row>
    <row r="36" spans="2:12" x14ac:dyDescent="0.2">
      <c r="B36" s="114"/>
      <c r="C36" s="114"/>
      <c r="D36" s="114"/>
      <c r="G36" s="37" t="s">
        <v>149</v>
      </c>
      <c r="H36" s="31" t="s">
        <v>142</v>
      </c>
      <c r="I36" s="48"/>
      <c r="J36" s="33" t="s">
        <v>150</v>
      </c>
      <c r="K36" s="28" t="s">
        <v>159</v>
      </c>
      <c r="L36" s="21"/>
    </row>
    <row r="37" spans="2:12" ht="18" thickBot="1" x14ac:dyDescent="0.35">
      <c r="B37" s="113" t="s">
        <v>295</v>
      </c>
      <c r="C37" s="116"/>
      <c r="D37" s="113"/>
      <c r="E37" s="111"/>
      <c r="G37" s="165" t="s">
        <v>143</v>
      </c>
      <c r="H37" s="166"/>
      <c r="I37" s="166"/>
      <c r="J37" s="166"/>
      <c r="K37" s="166"/>
      <c r="L37" s="167"/>
    </row>
    <row r="38" spans="2:12" ht="54" customHeight="1" thickTop="1" thickBot="1" x14ac:dyDescent="0.3">
      <c r="B38" s="49" t="s">
        <v>165</v>
      </c>
      <c r="C38" s="39">
        <v>0</v>
      </c>
      <c r="D38" s="115" t="s">
        <v>166</v>
      </c>
      <c r="G38" s="37" t="s">
        <v>152</v>
      </c>
      <c r="H38" s="30" t="s">
        <v>144</v>
      </c>
      <c r="I38" s="40" t="e">
        <f>(La_Z*a_Z*Wa_Z*ƿ_Z*DFT_Z)/VS_Z</f>
        <v>#DIV/0!</v>
      </c>
      <c r="J38" s="33" t="s">
        <v>153</v>
      </c>
      <c r="K38" s="28" t="s">
        <v>157</v>
      </c>
      <c r="L38" s="21"/>
    </row>
    <row r="39" spans="2:12" ht="63" customHeight="1" thickTop="1" thickBot="1" x14ac:dyDescent="0.25">
      <c r="B39" s="49" t="s">
        <v>4</v>
      </c>
      <c r="C39" s="39">
        <v>0</v>
      </c>
      <c r="D39" s="109" t="s">
        <v>167</v>
      </c>
      <c r="G39" s="36" t="s">
        <v>154</v>
      </c>
      <c r="H39" s="35" t="s">
        <v>145</v>
      </c>
      <c r="I39" s="41" t="e">
        <f>0.0329*(Mrel_Z/t_Z)</f>
        <v>#DIV/0!</v>
      </c>
      <c r="J39" s="34" t="s">
        <v>155</v>
      </c>
      <c r="K39" s="38" t="s">
        <v>157</v>
      </c>
      <c r="L39" s="29"/>
    </row>
    <row r="40" spans="2:12" x14ac:dyDescent="0.2">
      <c r="G40" s="24"/>
      <c r="H40" s="25"/>
    </row>
    <row r="41" spans="2:12" x14ac:dyDescent="0.2">
      <c r="G41" s="24"/>
      <c r="H41" s="25"/>
    </row>
    <row r="42" spans="2:12" ht="12.75" hidden="1" customHeight="1" x14ac:dyDescent="0.2"/>
    <row r="43" spans="2:12" ht="12.75" hidden="1" customHeight="1" x14ac:dyDescent="0.2"/>
    <row r="44" spans="2:12" ht="12.75" hidden="1" customHeight="1" x14ac:dyDescent="0.2"/>
    <row r="45" spans="2:12" ht="12.75" hidden="1" customHeight="1" x14ac:dyDescent="0.2"/>
    <row r="46" spans="2:12" ht="55.5" hidden="1" customHeight="1" x14ac:dyDescent="0.2"/>
    <row r="47" spans="2:12" ht="95.25" hidden="1" customHeight="1" x14ac:dyDescent="0.2"/>
    <row r="48" spans="2:12" ht="12.75" hidden="1" customHeight="1" x14ac:dyDescent="0.2"/>
    <row r="49" spans="2:7" ht="12.75" hidden="1" customHeight="1" x14ac:dyDescent="0.2">
      <c r="B49" s="24"/>
      <c r="C49" s="25"/>
    </row>
    <row r="50" spans="2:7" ht="12.75" hidden="1" customHeight="1" x14ac:dyDescent="0.2">
      <c r="B50" s="24"/>
      <c r="C50" s="25"/>
      <c r="E50" s="55"/>
      <c r="G50" s="55"/>
    </row>
    <row r="51" spans="2:7" ht="12.75" hidden="1" customHeight="1" x14ac:dyDescent="0.2">
      <c r="B51" s="55"/>
      <c r="C51" s="55"/>
      <c r="D51" s="55"/>
      <c r="E51" s="55"/>
      <c r="G51" s="42"/>
    </row>
    <row r="52" spans="2:7" ht="41.25" hidden="1" customHeight="1" x14ac:dyDescent="0.2">
      <c r="B52" s="55"/>
      <c r="C52" s="55"/>
      <c r="D52" s="55"/>
      <c r="F52" s="55"/>
      <c r="G52" s="42"/>
    </row>
    <row r="53" spans="2:7" ht="12.75" hidden="1" customHeight="1" x14ac:dyDescent="0.2">
      <c r="F53" s="42"/>
      <c r="G53" s="42"/>
    </row>
    <row r="54" spans="2:7" ht="12.75" hidden="1" customHeight="1" x14ac:dyDescent="0.2">
      <c r="F54" s="42"/>
      <c r="G54" s="42"/>
    </row>
    <row r="55" spans="2:7" ht="12.75" hidden="1" customHeight="1" x14ac:dyDescent="0.2">
      <c r="E55" s="55"/>
      <c r="F55" s="42"/>
      <c r="G55" s="42"/>
    </row>
    <row r="56" spans="2:7" ht="12.75" hidden="1" customHeight="1" x14ac:dyDescent="0.2">
      <c r="B56" s="55"/>
      <c r="C56" s="55"/>
      <c r="D56" s="55"/>
      <c r="E56" s="55"/>
      <c r="F56" s="42"/>
      <c r="G56" s="42"/>
    </row>
    <row r="57" spans="2:7" ht="12.75" hidden="1" customHeight="1" x14ac:dyDescent="0.2">
      <c r="B57" s="55"/>
      <c r="C57" s="55"/>
      <c r="D57" s="55"/>
      <c r="E57" s="55"/>
      <c r="F57" s="42"/>
      <c r="G57" s="42"/>
    </row>
    <row r="58" spans="2:7" ht="12.75" hidden="1" customHeight="1" x14ac:dyDescent="0.2">
      <c r="B58" s="55"/>
      <c r="C58" s="55"/>
      <c r="D58" s="55"/>
      <c r="E58" s="55"/>
      <c r="F58" s="42"/>
      <c r="G58" s="55"/>
    </row>
    <row r="59" spans="2:7" ht="12.75" hidden="1" customHeight="1" x14ac:dyDescent="0.2">
      <c r="B59" s="55"/>
      <c r="C59" s="55"/>
      <c r="D59" s="55"/>
      <c r="E59" s="55"/>
      <c r="F59" s="42"/>
      <c r="G59" s="42"/>
    </row>
    <row r="60" spans="2:7" ht="12.75" hidden="1" customHeight="1" x14ac:dyDescent="0.2">
      <c r="B60" s="55"/>
      <c r="C60" s="55"/>
      <c r="D60" s="55"/>
      <c r="E60" s="55"/>
      <c r="F60" s="55"/>
      <c r="G60" s="42"/>
    </row>
    <row r="61" spans="2:7" ht="12.75" hidden="1" customHeight="1" x14ac:dyDescent="0.2">
      <c r="B61" s="55"/>
      <c r="C61" s="55"/>
      <c r="D61" s="55"/>
      <c r="E61" s="55"/>
      <c r="F61" s="42"/>
      <c r="G61" s="42"/>
    </row>
    <row r="62" spans="2:7" ht="12.75" hidden="1" customHeight="1" x14ac:dyDescent="0.2">
      <c r="B62" s="55"/>
      <c r="C62" s="55"/>
      <c r="D62" s="55"/>
      <c r="E62" s="55"/>
      <c r="F62" s="42"/>
      <c r="G62" s="42"/>
    </row>
    <row r="63" spans="2:7" ht="12.75" hidden="1" customHeight="1" x14ac:dyDescent="0.2">
      <c r="B63" s="55"/>
      <c r="C63" s="55"/>
      <c r="D63" s="55"/>
      <c r="E63" s="55"/>
      <c r="F63" s="42"/>
      <c r="G63" s="42"/>
    </row>
    <row r="64" spans="2:7" ht="12.75" hidden="1" customHeight="1" x14ac:dyDescent="0.2">
      <c r="B64" s="55"/>
      <c r="C64" s="55"/>
      <c r="D64" s="55"/>
      <c r="E64" s="55"/>
      <c r="F64" s="42"/>
      <c r="G64" s="42"/>
    </row>
    <row r="65" spans="2:7" ht="12.75" hidden="1" customHeight="1" x14ac:dyDescent="0.2">
      <c r="B65" s="55"/>
      <c r="C65" s="55"/>
      <c r="D65" s="55"/>
      <c r="E65" s="55"/>
      <c r="F65" s="42"/>
      <c r="G65" s="42"/>
    </row>
    <row r="66" spans="2:7" ht="12.75" hidden="1" customHeight="1" x14ac:dyDescent="0.2">
      <c r="B66" s="55"/>
      <c r="C66" s="55"/>
      <c r="D66" s="55"/>
      <c r="E66" s="55"/>
      <c r="F66" s="42"/>
      <c r="G66" s="42"/>
    </row>
    <row r="67" spans="2:7" ht="12.75" hidden="1" customHeight="1" x14ac:dyDescent="0.2">
      <c r="B67" s="55"/>
      <c r="C67" s="55"/>
      <c r="D67" s="55"/>
      <c r="E67" s="55"/>
      <c r="F67" s="42"/>
      <c r="G67" s="42"/>
    </row>
    <row r="68" spans="2:7" ht="12.75" hidden="1" customHeight="1" x14ac:dyDescent="0.2">
      <c r="B68" s="55"/>
      <c r="C68" s="55"/>
      <c r="D68" s="55"/>
      <c r="E68" s="55"/>
      <c r="F68" s="42"/>
      <c r="G68" s="42"/>
    </row>
    <row r="69" spans="2:7" ht="12.75" hidden="1" customHeight="1" x14ac:dyDescent="0.2">
      <c r="B69" s="55"/>
      <c r="C69" s="55"/>
      <c r="D69" s="55"/>
      <c r="E69" s="55"/>
      <c r="F69" s="42"/>
      <c r="G69" s="55"/>
    </row>
    <row r="70" spans="2:7" ht="12.75" hidden="1" customHeight="1" x14ac:dyDescent="0.2">
      <c r="B70" s="55"/>
      <c r="C70" s="55"/>
      <c r="D70" s="55"/>
      <c r="E70" s="55"/>
      <c r="F70" s="42"/>
      <c r="G70" s="42"/>
    </row>
    <row r="71" spans="2:7" ht="12.75" hidden="1" customHeight="1" x14ac:dyDescent="0.2">
      <c r="B71" s="55"/>
      <c r="C71" s="55"/>
      <c r="D71" s="55"/>
      <c r="E71" s="55"/>
      <c r="F71" s="55"/>
      <c r="G71" s="42"/>
    </row>
    <row r="72" spans="2:7" ht="12.75" hidden="1" customHeight="1" x14ac:dyDescent="0.2">
      <c r="B72" s="55"/>
      <c r="C72" s="55"/>
      <c r="D72" s="55"/>
      <c r="E72" s="55"/>
      <c r="F72" s="42"/>
      <c r="G72" s="42"/>
    </row>
    <row r="73" spans="2:7" ht="12.75" hidden="1" customHeight="1" x14ac:dyDescent="0.2">
      <c r="B73" s="55"/>
      <c r="C73" s="55"/>
      <c r="D73" s="55"/>
      <c r="E73" s="55"/>
      <c r="F73" s="42"/>
      <c r="G73" s="42"/>
    </row>
    <row r="74" spans="2:7" ht="12.75" hidden="1" customHeight="1" x14ac:dyDescent="0.2">
      <c r="B74" s="55"/>
      <c r="C74" s="55"/>
      <c r="D74" s="55"/>
      <c r="E74" s="55"/>
      <c r="F74" s="42"/>
      <c r="G74" s="42"/>
    </row>
    <row r="75" spans="2:7" ht="12.75" hidden="1" customHeight="1" x14ac:dyDescent="0.2">
      <c r="B75" s="55"/>
      <c r="C75" s="55"/>
      <c r="D75" s="55"/>
      <c r="E75" s="55"/>
      <c r="F75" s="42"/>
      <c r="G75" s="42"/>
    </row>
    <row r="76" spans="2:7" ht="12.75" hidden="1" customHeight="1" x14ac:dyDescent="0.2">
      <c r="B76" s="55"/>
      <c r="C76" s="55"/>
      <c r="D76" s="55"/>
      <c r="E76" s="55"/>
      <c r="F76" s="42"/>
      <c r="G76" s="42"/>
    </row>
    <row r="77" spans="2:7" ht="12.75" hidden="1" customHeight="1" x14ac:dyDescent="0.2">
      <c r="B77" s="55"/>
      <c r="C77" s="55"/>
      <c r="D77" s="55"/>
      <c r="E77" s="55"/>
      <c r="F77" s="42"/>
      <c r="G77" s="42"/>
    </row>
    <row r="78" spans="2:7" ht="12.75" hidden="1" customHeight="1" x14ac:dyDescent="0.2">
      <c r="B78" s="55"/>
      <c r="C78" s="55"/>
      <c r="D78" s="55"/>
      <c r="F78" s="42"/>
    </row>
    <row r="79" spans="2:7" ht="12.75" hidden="1" customHeight="1" x14ac:dyDescent="0.2">
      <c r="F79" s="42"/>
    </row>
    <row r="80" spans="2:7" ht="12.75" hidden="1" customHeight="1" x14ac:dyDescent="0.2"/>
    <row r="81" hidden="1" x14ac:dyDescent="0.2"/>
  </sheetData>
  <mergeCells count="11">
    <mergeCell ref="B2:L2"/>
    <mergeCell ref="B32:D32"/>
    <mergeCell ref="B15:D15"/>
    <mergeCell ref="B9:D9"/>
    <mergeCell ref="G37:L37"/>
    <mergeCell ref="B4:L4"/>
    <mergeCell ref="G9:H9"/>
    <mergeCell ref="B17:D17"/>
    <mergeCell ref="B22:D22"/>
    <mergeCell ref="B27:D27"/>
    <mergeCell ref="B6:L6"/>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T20"/>
  <sheetViews>
    <sheetView topLeftCell="C1" workbookViewId="0">
      <selection activeCell="D20" sqref="D20"/>
    </sheetView>
  </sheetViews>
  <sheetFormatPr defaultRowHeight="12.75" x14ac:dyDescent="0.2"/>
  <cols>
    <col min="1" max="1" width="9" style="133"/>
    <col min="2" max="2" width="15.375" style="133" customWidth="1"/>
    <col min="3" max="3" width="25.25" style="133" customWidth="1"/>
    <col min="4" max="4" width="9" style="133"/>
    <col min="5" max="5" width="11.125" style="133" customWidth="1"/>
    <col min="6" max="6" width="10.875" style="133" customWidth="1"/>
    <col min="7" max="7" width="12.5" style="133" customWidth="1"/>
    <col min="8" max="8" width="12" style="133" bestFit="1" customWidth="1"/>
    <col min="9" max="9" width="10.875" style="133" customWidth="1"/>
    <col min="10" max="12" width="10.625" style="133" bestFit="1" customWidth="1"/>
    <col min="13" max="15" width="9" style="133"/>
    <col min="16" max="20" width="10.625" style="133" bestFit="1" customWidth="1"/>
    <col min="21" max="16384" width="9" style="133"/>
  </cols>
  <sheetData>
    <row r="2" spans="2:20" ht="18" x14ac:dyDescent="0.25">
      <c r="B2" s="160" t="s">
        <v>302</v>
      </c>
      <c r="C2" s="160"/>
      <c r="D2" s="160"/>
      <c r="E2" s="160"/>
      <c r="F2" s="160"/>
      <c r="G2" s="160"/>
      <c r="H2" s="160"/>
      <c r="I2" s="160"/>
      <c r="J2" s="160"/>
      <c r="K2" s="160"/>
      <c r="L2" s="160"/>
      <c r="M2" s="160"/>
      <c r="N2" s="160"/>
      <c r="O2" s="160"/>
      <c r="P2" s="160"/>
      <c r="Q2" s="160"/>
      <c r="R2" s="160"/>
      <c r="S2" s="160"/>
      <c r="T2" s="160"/>
    </row>
    <row r="4" spans="2:20" ht="21" thickBot="1" x14ac:dyDescent="0.35">
      <c r="B4" s="196" t="s">
        <v>297</v>
      </c>
      <c r="C4" s="196"/>
      <c r="D4" s="196"/>
      <c r="E4" s="196"/>
      <c r="F4" s="196"/>
      <c r="G4" s="196"/>
      <c r="H4" s="196"/>
      <c r="I4" s="196"/>
      <c r="J4" s="196"/>
      <c r="K4" s="196"/>
      <c r="L4" s="196"/>
      <c r="M4" s="196"/>
      <c r="N4" s="196"/>
      <c r="O4" s="196"/>
      <c r="P4" s="196"/>
      <c r="Q4" s="196"/>
      <c r="R4" s="196"/>
    </row>
    <row r="5" spans="2:20" ht="13.5" thickTop="1" x14ac:dyDescent="0.2">
      <c r="B5" s="1"/>
      <c r="C5" s="1"/>
      <c r="D5" s="1"/>
      <c r="E5" s="1"/>
      <c r="F5" s="1"/>
      <c r="G5" s="1"/>
      <c r="H5" s="1"/>
      <c r="I5" s="1"/>
      <c r="J5" s="1"/>
      <c r="K5" s="1"/>
      <c r="L5" s="1"/>
      <c r="M5" s="1"/>
      <c r="N5" s="1"/>
      <c r="O5" s="1"/>
      <c r="P5" s="1"/>
      <c r="Q5" s="1"/>
      <c r="R5" s="1"/>
    </row>
    <row r="6" spans="2:20" ht="18" thickBot="1" x14ac:dyDescent="0.35">
      <c r="B6" s="200" t="s">
        <v>160</v>
      </c>
      <c r="C6" s="200"/>
      <c r="D6" s="200"/>
      <c r="E6" s="200"/>
      <c r="F6" s="200"/>
      <c r="G6" s="200"/>
      <c r="H6" s="200"/>
      <c r="I6" s="1"/>
      <c r="J6" s="1"/>
      <c r="K6" s="1"/>
      <c r="L6" s="1"/>
      <c r="M6" s="1"/>
      <c r="N6" s="1"/>
      <c r="O6" s="1"/>
      <c r="P6" s="1"/>
      <c r="Q6" s="1"/>
      <c r="R6" s="1"/>
    </row>
    <row r="7" spans="2:20" ht="13.5" thickTop="1" x14ac:dyDescent="0.2">
      <c r="B7" s="1"/>
      <c r="C7" s="1"/>
      <c r="D7" s="1"/>
      <c r="E7" s="1"/>
      <c r="F7" s="1"/>
      <c r="G7" s="1"/>
      <c r="H7" s="1"/>
      <c r="I7" s="1"/>
      <c r="J7" s="1"/>
      <c r="K7" s="1"/>
      <c r="L7" s="1"/>
      <c r="M7" s="1"/>
      <c r="N7" s="1"/>
      <c r="O7" s="1"/>
      <c r="P7" s="1"/>
      <c r="Q7" s="1"/>
      <c r="R7" s="1"/>
    </row>
    <row r="8" spans="2:20" ht="15" x14ac:dyDescent="0.2">
      <c r="B8" s="1" t="s">
        <v>236</v>
      </c>
      <c r="C8" s="1"/>
      <c r="D8" s="1"/>
      <c r="E8" s="1"/>
      <c r="F8" s="1"/>
      <c r="G8" s="66">
        <f>Leaching_MAMPEC_D</f>
        <v>2.5</v>
      </c>
      <c r="H8" s="33" t="s">
        <v>155</v>
      </c>
      <c r="I8" s="1"/>
      <c r="J8" s="133" t="s">
        <v>303</v>
      </c>
      <c r="K8" s="1"/>
      <c r="L8" s="1"/>
      <c r="M8" s="1"/>
      <c r="N8" s="1"/>
      <c r="O8" s="1"/>
      <c r="P8" s="1"/>
      <c r="Q8" s="1"/>
      <c r="R8" s="1"/>
    </row>
    <row r="9" spans="2:20" ht="15" x14ac:dyDescent="0.2">
      <c r="B9" s="1" t="s">
        <v>163</v>
      </c>
      <c r="C9" s="1"/>
      <c r="D9" s="1"/>
      <c r="E9" s="1"/>
      <c r="F9" s="1"/>
      <c r="G9" s="43" t="e">
        <f>Leaching_Product_D</f>
        <v>#DIV/0!</v>
      </c>
      <c r="H9" s="33" t="s">
        <v>155</v>
      </c>
      <c r="I9" s="1"/>
      <c r="J9" s="1"/>
      <c r="K9" s="1"/>
      <c r="L9" s="1"/>
      <c r="M9" s="1"/>
      <c r="N9" s="1"/>
      <c r="O9" s="1"/>
      <c r="P9" s="1"/>
      <c r="Q9" s="1"/>
      <c r="R9" s="1"/>
    </row>
    <row r="10" spans="2:20" ht="15" x14ac:dyDescent="0.2">
      <c r="B10" s="1" t="s">
        <v>359</v>
      </c>
      <c r="C10" s="1"/>
      <c r="D10" s="1"/>
      <c r="E10" s="1"/>
      <c r="F10" s="1"/>
      <c r="G10" s="43" t="e">
        <f>G9/G8</f>
        <v>#DIV/0!</v>
      </c>
      <c r="H10" s="1" t="s">
        <v>2</v>
      </c>
      <c r="I10" s="1"/>
      <c r="J10" s="1"/>
      <c r="K10" s="1"/>
      <c r="L10" s="1"/>
      <c r="M10" s="1"/>
      <c r="N10" s="1"/>
      <c r="O10" s="1"/>
      <c r="P10" s="1"/>
      <c r="Q10" s="1"/>
      <c r="R10" s="1"/>
    </row>
    <row r="11" spans="2:20" x14ac:dyDescent="0.2">
      <c r="B11" s="1"/>
      <c r="C11" s="1"/>
      <c r="D11" s="1"/>
      <c r="E11" s="1"/>
      <c r="F11" s="1"/>
      <c r="G11" s="43"/>
      <c r="H11" s="1"/>
      <c r="I11" s="1"/>
      <c r="J11" s="1"/>
      <c r="K11" s="1"/>
      <c r="L11" s="1"/>
      <c r="M11" s="1"/>
      <c r="N11" s="1"/>
      <c r="O11" s="1"/>
      <c r="P11" s="1"/>
      <c r="Q11" s="1"/>
      <c r="R11" s="1"/>
    </row>
    <row r="12" spans="2:20" ht="18" thickBot="1" x14ac:dyDescent="0.35">
      <c r="B12" s="200" t="s">
        <v>235</v>
      </c>
      <c r="C12" s="200"/>
      <c r="D12" s="200"/>
      <c r="E12" s="200"/>
      <c r="F12" s="200"/>
      <c r="G12" s="200"/>
      <c r="H12" s="200"/>
      <c r="I12" s="1"/>
      <c r="J12" s="1"/>
      <c r="K12" s="1"/>
      <c r="L12" s="1"/>
      <c r="M12" s="1"/>
      <c r="N12" s="1"/>
      <c r="O12" s="1"/>
      <c r="P12" s="1"/>
      <c r="Q12" s="1"/>
      <c r="R12" s="1"/>
    </row>
    <row r="13" spans="2:20" ht="13.5" thickTop="1" x14ac:dyDescent="0.2">
      <c r="B13" s="1"/>
      <c r="C13" s="1"/>
      <c r="D13" s="1"/>
      <c r="E13" s="1"/>
      <c r="F13" s="1"/>
      <c r="G13" s="1"/>
      <c r="H13" s="1"/>
      <c r="I13" s="1"/>
      <c r="J13" s="1"/>
      <c r="K13" s="1"/>
      <c r="L13" s="1"/>
      <c r="M13" s="1"/>
      <c r="N13" s="1"/>
      <c r="O13" s="1"/>
      <c r="P13" s="1"/>
      <c r="Q13" s="1"/>
      <c r="R13" s="1"/>
    </row>
    <row r="14" spans="2:20" x14ac:dyDescent="0.2">
      <c r="B14" s="1" t="s">
        <v>254</v>
      </c>
      <c r="C14" s="1"/>
      <c r="D14" s="1"/>
      <c r="E14" s="1"/>
      <c r="F14" s="1"/>
      <c r="G14" s="73">
        <f>Application_MAMPEC_D</f>
        <v>0.9</v>
      </c>
      <c r="H14" s="1"/>
      <c r="I14" s="1"/>
      <c r="J14" s="133" t="s">
        <v>303</v>
      </c>
      <c r="K14" s="1"/>
      <c r="L14" s="1"/>
      <c r="M14" s="1"/>
      <c r="N14" s="1"/>
      <c r="O14" s="1"/>
      <c r="P14" s="1"/>
      <c r="Q14" s="1"/>
      <c r="R14" s="1"/>
    </row>
    <row r="15" spans="2:20" x14ac:dyDescent="0.2">
      <c r="B15" s="1" t="s">
        <v>237</v>
      </c>
      <c r="C15" s="1"/>
      <c r="D15" s="1"/>
      <c r="E15" s="1"/>
      <c r="F15" s="1"/>
      <c r="G15" s="1">
        <f>Application_Factor_D</f>
        <v>0</v>
      </c>
      <c r="H15" s="1"/>
      <c r="I15" s="1"/>
      <c r="J15" s="1"/>
      <c r="K15" s="1"/>
      <c r="L15" s="1"/>
      <c r="M15" s="1"/>
      <c r="N15" s="1"/>
      <c r="O15" s="1"/>
      <c r="P15" s="1"/>
      <c r="Q15" s="1"/>
      <c r="R15" s="1"/>
    </row>
    <row r="16" spans="2:20" x14ac:dyDescent="0.2">
      <c r="B16" s="1" t="s">
        <v>161</v>
      </c>
      <c r="C16" s="1"/>
      <c r="D16" s="1"/>
      <c r="E16" s="1"/>
      <c r="F16" s="1"/>
      <c r="G16" s="1">
        <f>Application_Conversion_Factor_D</f>
        <v>0</v>
      </c>
      <c r="H16" s="63"/>
      <c r="I16" s="1"/>
      <c r="J16" s="1"/>
      <c r="K16" s="1"/>
      <c r="L16" s="1"/>
      <c r="M16" s="1"/>
      <c r="N16" s="1"/>
      <c r="O16" s="1"/>
      <c r="P16" s="1"/>
      <c r="Q16" s="1"/>
      <c r="R16" s="1"/>
    </row>
    <row r="18" spans="2:20" ht="15" x14ac:dyDescent="0.2">
      <c r="B18" s="122" t="s">
        <v>299</v>
      </c>
      <c r="C18" s="122"/>
      <c r="D18" s="122"/>
      <c r="E18" s="122"/>
      <c r="F18" s="122"/>
      <c r="G18" s="122"/>
      <c r="H18" s="122"/>
      <c r="I18" s="122"/>
      <c r="J18" s="122"/>
      <c r="K18" s="122"/>
      <c r="L18" s="122"/>
      <c r="M18" s="122"/>
      <c r="N18" s="122"/>
      <c r="O18" s="122"/>
      <c r="P18" s="122"/>
      <c r="Q18" s="122"/>
      <c r="R18" s="122"/>
      <c r="S18" s="122"/>
      <c r="T18" s="122"/>
    </row>
    <row r="19" spans="2:20" ht="128.25" x14ac:dyDescent="0.2">
      <c r="B19" s="16" t="s">
        <v>10</v>
      </c>
      <c r="C19" s="16" t="s">
        <v>12</v>
      </c>
      <c r="D19" s="16" t="s">
        <v>255</v>
      </c>
      <c r="E19" s="18" t="s">
        <v>256</v>
      </c>
      <c r="F19" s="18" t="s">
        <v>268</v>
      </c>
      <c r="G19" s="18" t="s">
        <v>257</v>
      </c>
      <c r="H19" s="18" t="s">
        <v>258</v>
      </c>
      <c r="I19" s="16" t="s">
        <v>244</v>
      </c>
      <c r="J19" s="16" t="s">
        <v>334</v>
      </c>
      <c r="K19" s="16" t="s">
        <v>335</v>
      </c>
      <c r="L19" s="16" t="s">
        <v>336</v>
      </c>
      <c r="M19" s="16" t="s">
        <v>245</v>
      </c>
      <c r="N19" s="16" t="s">
        <v>246</v>
      </c>
      <c r="O19" s="16" t="s">
        <v>247</v>
      </c>
      <c r="P19" s="16" t="s">
        <v>248</v>
      </c>
      <c r="Q19" s="16" t="s">
        <v>170</v>
      </c>
      <c r="R19" s="16" t="s">
        <v>337</v>
      </c>
      <c r="S19" s="16" t="s">
        <v>338</v>
      </c>
      <c r="T19" s="16" t="s">
        <v>339</v>
      </c>
    </row>
    <row r="20" spans="2:20" ht="14.25" x14ac:dyDescent="0.2">
      <c r="B20" s="137" t="s">
        <v>294</v>
      </c>
      <c r="C20" s="137" t="str">
        <f>Compound_Name_D</f>
        <v>DIDT</v>
      </c>
      <c r="D20" s="137">
        <v>100</v>
      </c>
      <c r="E20" s="71">
        <v>0.23491430144757</v>
      </c>
      <c r="F20" s="71">
        <v>2.6720305133494599E-4</v>
      </c>
      <c r="G20" s="71">
        <v>1.93329545608938E-3</v>
      </c>
      <c r="H20" s="71">
        <v>2.19902508526304E-6</v>
      </c>
      <c r="I20" s="67" t="e">
        <f>((E20/100)*$D$20)*(Leaching_Conversion_Factor_OECD_D*Application_Conversion_Factor_D)+Background_SW_OECD_D</f>
        <v>#DIV/0!</v>
      </c>
      <c r="J20" s="67" t="e">
        <f>((F20/100)*$D$20)*(Leaching_Conversion_Factor_OECD_D*Application_Conversion_Factor_D)+Background_Sed_OECD_D</f>
        <v>#DIV/0!</v>
      </c>
      <c r="K20" s="67" t="e">
        <f>((G20/100)*$D$20)*(Leaching_Conversion_Factor_OECD_D*Application_Conversion_Factor_D)+Background_SW_OECD_D</f>
        <v>#DIV/0!</v>
      </c>
      <c r="L20" s="67" t="e">
        <f>((H20/100)*$D$20)*(Leaching_Conversion_Factor_OECD_D*Application_Conversion_Factor_D)+Background_Sed_OECD_D</f>
        <v>#DIV/0!</v>
      </c>
      <c r="M20" s="137">
        <f>PNEC_Aquatic_Inside_D</f>
        <v>1.7999999999999999E-2</v>
      </c>
      <c r="N20" s="137">
        <f>PNEC_Sediment_Inside_D</f>
        <v>1.37E-4</v>
      </c>
      <c r="O20" s="137">
        <f>PNEC_Aquatic_Surrounding_D</f>
        <v>1.7999999999999999E-2</v>
      </c>
      <c r="P20" s="139">
        <f>PNEC_Sediment_Surrounding_D</f>
        <v>1.37E-4</v>
      </c>
      <c r="Q20" s="67" t="e">
        <f>I20/PNEC_Aquatic_Inside_D</f>
        <v>#DIV/0!</v>
      </c>
      <c r="R20" s="67" t="e">
        <f>J20/PNEC_Sediment_Inside_D</f>
        <v>#DIV/0!</v>
      </c>
      <c r="S20" s="67" t="e">
        <f>K20/PNEC_Aquatic_Surrounding_D</f>
        <v>#DIV/0!</v>
      </c>
      <c r="T20" s="67" t="e">
        <f>L20/PNEC_Sediment_Surrounding_D</f>
        <v>#DIV/0!</v>
      </c>
    </row>
  </sheetData>
  <mergeCells count="4">
    <mergeCell ref="B2:T2"/>
    <mergeCell ref="B4:R4"/>
    <mergeCell ref="B6:H6"/>
    <mergeCell ref="B12:H12"/>
  </mergeCell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81"/>
  <sheetViews>
    <sheetView zoomScale="70" zoomScaleNormal="70" workbookViewId="0">
      <selection activeCell="J16" sqref="J16"/>
    </sheetView>
  </sheetViews>
  <sheetFormatPr defaultColWidth="0" defaultRowHeight="12.75" zeroHeight="1" x14ac:dyDescent="0.2"/>
  <cols>
    <col min="1" max="1" width="9" customWidth="1"/>
    <col min="2" max="2" width="48.375" customWidth="1"/>
    <col min="3" max="3" width="8.125" bestFit="1" customWidth="1"/>
    <col min="4" max="5" width="11.125" customWidth="1"/>
    <col min="6" max="6" width="15.125" bestFit="1" customWidth="1"/>
    <col min="7" max="7" width="62" customWidth="1"/>
    <col min="8" max="8" width="9" customWidth="1"/>
    <col min="9" max="9" width="10.125" bestFit="1" customWidth="1"/>
    <col min="10" max="10" width="16.875" customWidth="1"/>
    <col min="11" max="11" width="9" customWidth="1"/>
    <col min="12" max="12" width="34.125" customWidth="1"/>
    <col min="13" max="13" width="9" customWidth="1"/>
    <col min="14" max="16384" width="9" hidden="1"/>
  </cols>
  <sheetData>
    <row r="1" spans="1:13" x14ac:dyDescent="0.2">
      <c r="A1" s="1"/>
      <c r="B1" s="1"/>
      <c r="C1" s="1"/>
      <c r="D1" s="1"/>
      <c r="E1" s="1"/>
      <c r="F1" s="1"/>
      <c r="G1" s="1"/>
      <c r="H1" s="1"/>
      <c r="I1" s="1"/>
      <c r="J1" s="1"/>
      <c r="K1" s="1"/>
      <c r="L1" s="1"/>
      <c r="M1" s="1"/>
    </row>
    <row r="2" spans="1:13" ht="18" x14ac:dyDescent="0.25">
      <c r="A2" s="1"/>
      <c r="B2" s="160" t="s">
        <v>302</v>
      </c>
      <c r="C2" s="160"/>
      <c r="D2" s="160"/>
      <c r="E2" s="160"/>
      <c r="F2" s="160"/>
      <c r="G2" s="160"/>
      <c r="H2" s="160"/>
      <c r="I2" s="160"/>
      <c r="J2" s="160"/>
      <c r="K2" s="160"/>
      <c r="L2" s="160"/>
      <c r="M2" s="1"/>
    </row>
    <row r="3" spans="1:13" x14ac:dyDescent="0.2">
      <c r="A3" s="1"/>
      <c r="B3" s="1"/>
      <c r="C3" s="1"/>
      <c r="D3" s="1"/>
      <c r="E3" s="1"/>
      <c r="F3" s="1"/>
      <c r="G3" s="1"/>
      <c r="H3" s="1"/>
      <c r="I3" s="1"/>
      <c r="J3" s="1"/>
      <c r="K3" s="1"/>
      <c r="L3" s="1"/>
      <c r="M3" s="1"/>
    </row>
    <row r="4" spans="1:13" ht="21" thickBot="1" x14ac:dyDescent="0.35">
      <c r="A4" s="1"/>
      <c r="B4" s="164" t="s">
        <v>169</v>
      </c>
      <c r="C4" s="164"/>
      <c r="D4" s="164"/>
      <c r="E4" s="164"/>
      <c r="F4" s="164"/>
      <c r="G4" s="164"/>
      <c r="H4" s="164"/>
      <c r="I4" s="164"/>
      <c r="J4" s="164"/>
      <c r="K4" s="164"/>
      <c r="L4" s="164"/>
      <c r="M4" s="1"/>
    </row>
    <row r="5" spans="1:13" ht="13.5" thickTop="1" x14ac:dyDescent="0.2">
      <c r="A5" s="1"/>
      <c r="B5" s="1"/>
      <c r="C5" s="1"/>
      <c r="D5" s="1"/>
      <c r="E5" s="1"/>
      <c r="F5" s="1"/>
      <c r="G5" s="1"/>
      <c r="H5" s="1"/>
      <c r="I5" s="1"/>
      <c r="J5" s="1"/>
      <c r="K5" s="1"/>
      <c r="L5" s="1"/>
      <c r="M5" s="1"/>
    </row>
    <row r="6" spans="1:13" ht="18" x14ac:dyDescent="0.25">
      <c r="A6" s="1"/>
      <c r="B6" s="160" t="str">
        <f>Compound_Name_D</f>
        <v>DIDT</v>
      </c>
      <c r="C6" s="160"/>
      <c r="D6" s="160"/>
      <c r="E6" s="160"/>
      <c r="F6" s="160"/>
      <c r="G6" s="160"/>
      <c r="H6" s="160"/>
      <c r="I6" s="160"/>
      <c r="J6" s="160"/>
      <c r="K6" s="160"/>
      <c r="L6" s="160"/>
      <c r="M6" s="1"/>
    </row>
    <row r="7" spans="1:13" x14ac:dyDescent="0.2">
      <c r="A7" s="1"/>
      <c r="B7" s="1"/>
      <c r="C7" s="1"/>
      <c r="D7" s="1"/>
      <c r="E7" s="1"/>
      <c r="F7" s="1"/>
      <c r="G7" s="1"/>
      <c r="H7" s="1"/>
      <c r="I7" s="1"/>
      <c r="J7" s="1"/>
      <c r="K7" s="1"/>
      <c r="L7" s="1"/>
      <c r="M7" s="1"/>
    </row>
    <row r="8" spans="1:13" x14ac:dyDescent="0.2">
      <c r="A8" s="1"/>
      <c r="B8" s="1"/>
      <c r="C8" s="1"/>
      <c r="D8" s="1"/>
      <c r="E8" s="1"/>
      <c r="F8" s="1"/>
      <c r="G8" s="1"/>
      <c r="H8" s="1"/>
      <c r="I8" s="1"/>
      <c r="J8" s="1"/>
      <c r="K8" s="1"/>
      <c r="L8" s="1"/>
      <c r="M8" s="1"/>
    </row>
    <row r="9" spans="1:13" ht="21" thickBot="1" x14ac:dyDescent="0.35">
      <c r="A9" s="1"/>
      <c r="B9" s="164" t="s">
        <v>168</v>
      </c>
      <c r="C9" s="164"/>
      <c r="D9" s="164"/>
      <c r="E9" s="131"/>
      <c r="F9" s="1"/>
      <c r="G9" s="164" t="s">
        <v>175</v>
      </c>
      <c r="H9" s="164"/>
      <c r="I9" s="1"/>
      <c r="J9" s="1"/>
      <c r="K9" s="1"/>
      <c r="L9" s="1"/>
      <c r="M9" s="1"/>
    </row>
    <row r="10" spans="1:13" ht="13.5" thickTop="1" x14ac:dyDescent="0.2">
      <c r="A10" s="1"/>
      <c r="B10" s="64"/>
      <c r="C10" s="64"/>
      <c r="D10" s="64"/>
      <c r="E10" s="64"/>
      <c r="F10" s="64"/>
      <c r="G10" s="1"/>
      <c r="H10" s="1"/>
      <c r="I10" s="1"/>
      <c r="J10" s="1"/>
      <c r="K10" s="1"/>
      <c r="L10" s="1"/>
      <c r="M10" s="1"/>
    </row>
    <row r="11" spans="1:13" ht="25.5" x14ac:dyDescent="0.2">
      <c r="A11" s="1"/>
      <c r="B11" s="64"/>
      <c r="C11" s="65" t="s">
        <v>242</v>
      </c>
      <c r="D11" s="65" t="s">
        <v>243</v>
      </c>
      <c r="E11" s="64"/>
      <c r="F11" s="64"/>
      <c r="G11" s="1"/>
      <c r="H11" s="1"/>
      <c r="I11" s="1"/>
      <c r="J11" s="1"/>
      <c r="K11" s="1"/>
      <c r="L11" s="1"/>
      <c r="M11" s="1"/>
    </row>
    <row r="12" spans="1:13" ht="14.25" x14ac:dyDescent="0.2">
      <c r="A12" s="1"/>
      <c r="B12" s="49" t="s">
        <v>3</v>
      </c>
      <c r="C12" s="39">
        <v>1.7999999999999999E-2</v>
      </c>
      <c r="D12" s="39">
        <v>1.7999999999999999E-2</v>
      </c>
      <c r="E12" s="16" t="s">
        <v>166</v>
      </c>
      <c r="F12" s="64"/>
      <c r="G12" s="1"/>
      <c r="H12" s="1"/>
      <c r="I12" s="1"/>
      <c r="J12" s="1"/>
      <c r="K12" s="1"/>
      <c r="L12" s="1"/>
      <c r="M12" s="1"/>
    </row>
    <row r="13" spans="1:13" ht="14.25" x14ac:dyDescent="0.2">
      <c r="A13" s="1"/>
      <c r="B13" s="49" t="s">
        <v>4</v>
      </c>
      <c r="C13" s="151">
        <v>1.37E-4</v>
      </c>
      <c r="D13" s="151">
        <v>1.37E-4</v>
      </c>
      <c r="E13" s="16" t="s">
        <v>167</v>
      </c>
      <c r="F13" s="64"/>
      <c r="G13" s="1"/>
      <c r="H13" s="1"/>
      <c r="I13" s="1"/>
      <c r="J13" s="1"/>
      <c r="K13" s="1"/>
      <c r="L13" s="1"/>
      <c r="M13" s="1"/>
    </row>
    <row r="14" spans="1:13" ht="14.25" x14ac:dyDescent="0.2">
      <c r="A14" s="1"/>
      <c r="B14" s="64"/>
      <c r="C14" s="64"/>
      <c r="D14" s="64"/>
      <c r="E14" s="64"/>
      <c r="F14" s="64"/>
      <c r="G14" s="49" t="s">
        <v>175</v>
      </c>
      <c r="H14" s="39"/>
      <c r="I14" s="1" t="s">
        <v>360</v>
      </c>
      <c r="J14" s="1"/>
      <c r="K14" s="1"/>
      <c r="L14" s="1"/>
      <c r="M14" s="1"/>
    </row>
    <row r="15" spans="1:13" ht="21" thickBot="1" x14ac:dyDescent="0.35">
      <c r="A15" s="1"/>
      <c r="B15" s="164" t="s">
        <v>164</v>
      </c>
      <c r="C15" s="164"/>
      <c r="D15" s="164"/>
      <c r="E15" s="131"/>
      <c r="F15" s="1"/>
      <c r="G15" s="1"/>
      <c r="H15" s="1"/>
      <c r="I15" s="1"/>
      <c r="J15" s="1"/>
      <c r="K15" s="1"/>
      <c r="L15" s="1"/>
      <c r="M15" s="1"/>
    </row>
    <row r="16" spans="1:13" ht="13.5" thickTop="1" x14ac:dyDescent="0.2">
      <c r="A16" s="1"/>
      <c r="B16" s="55"/>
      <c r="C16" s="1"/>
      <c r="D16" s="1"/>
      <c r="E16" s="1"/>
      <c r="F16" s="1"/>
      <c r="G16" s="1"/>
      <c r="H16" s="1"/>
      <c r="I16" s="1"/>
      <c r="J16" s="1"/>
      <c r="K16" s="1"/>
      <c r="L16" s="1"/>
      <c r="M16" s="1"/>
    </row>
    <row r="17" spans="1:13" ht="21" thickBot="1" x14ac:dyDescent="0.35">
      <c r="A17" s="1"/>
      <c r="B17" s="163" t="s">
        <v>176</v>
      </c>
      <c r="C17" s="163"/>
      <c r="D17" s="163"/>
      <c r="E17" s="136"/>
      <c r="F17" s="1"/>
      <c r="G17" s="44" t="s">
        <v>162</v>
      </c>
      <c r="H17" s="1"/>
      <c r="I17" s="1"/>
      <c r="J17" s="1"/>
      <c r="K17" s="1"/>
      <c r="L17" s="1"/>
      <c r="M17" s="1"/>
    </row>
    <row r="18" spans="1:13" ht="14.25" thickTop="1" thickBot="1" x14ac:dyDescent="0.25">
      <c r="A18" s="1"/>
      <c r="B18" s="55"/>
      <c r="C18" s="1"/>
      <c r="D18" s="1"/>
      <c r="E18" s="1"/>
      <c r="F18" s="1"/>
      <c r="G18" s="1"/>
      <c r="H18" s="1"/>
      <c r="I18" s="1"/>
      <c r="J18" s="1"/>
      <c r="K18" s="1"/>
      <c r="L18" s="1"/>
      <c r="M18" s="1"/>
    </row>
    <row r="19" spans="1:13" ht="15.75" thickBot="1" x14ac:dyDescent="0.25">
      <c r="A19" s="1"/>
      <c r="B19" s="49" t="s">
        <v>165</v>
      </c>
      <c r="C19" s="39">
        <v>0</v>
      </c>
      <c r="D19" s="134" t="s">
        <v>166</v>
      </c>
      <c r="E19" s="62"/>
      <c r="F19" s="1"/>
      <c r="G19" s="45" t="s">
        <v>173</v>
      </c>
      <c r="H19" s="47"/>
      <c r="I19" s="46" t="s">
        <v>155</v>
      </c>
      <c r="J19" s="57" t="s">
        <v>174</v>
      </c>
      <c r="K19" s="1"/>
      <c r="L19" s="1"/>
      <c r="M19" s="1"/>
    </row>
    <row r="20" spans="1:13" ht="14.25" x14ac:dyDescent="0.2">
      <c r="A20" s="1"/>
      <c r="B20" s="49" t="s">
        <v>4</v>
      </c>
      <c r="C20" s="39">
        <v>0</v>
      </c>
      <c r="D20" s="134" t="s">
        <v>167</v>
      </c>
      <c r="E20" s="62"/>
      <c r="F20" s="1"/>
      <c r="G20" s="1"/>
      <c r="H20" s="1"/>
      <c r="I20" s="1"/>
      <c r="J20" s="1"/>
      <c r="K20" s="1"/>
      <c r="L20" s="1"/>
      <c r="M20" s="1"/>
    </row>
    <row r="21" spans="1:13" ht="21" thickBot="1" x14ac:dyDescent="0.35">
      <c r="A21" s="1"/>
      <c r="B21" s="55"/>
      <c r="C21" s="1"/>
      <c r="D21" s="1"/>
      <c r="E21" s="1"/>
      <c r="F21" s="1"/>
      <c r="G21" s="131" t="s">
        <v>128</v>
      </c>
      <c r="H21" s="131"/>
      <c r="I21" s="131"/>
      <c r="J21" s="131"/>
      <c r="K21" s="131"/>
      <c r="L21" s="131"/>
      <c r="M21" s="1"/>
    </row>
    <row r="22" spans="1:13" ht="18.75" thickTop="1" thickBot="1" x14ac:dyDescent="0.35">
      <c r="A22" s="1"/>
      <c r="B22" s="163" t="s">
        <v>177</v>
      </c>
      <c r="C22" s="163"/>
      <c r="D22" s="163"/>
      <c r="E22" s="136"/>
      <c r="F22" s="1"/>
      <c r="G22" s="1"/>
      <c r="H22" s="1"/>
      <c r="I22" s="1"/>
      <c r="J22" s="1"/>
      <c r="K22" s="1"/>
      <c r="L22" s="1"/>
      <c r="M22" s="1"/>
    </row>
    <row r="23" spans="1:13" ht="13.5" thickTop="1" x14ac:dyDescent="0.2">
      <c r="A23" s="1"/>
      <c r="B23" s="55"/>
      <c r="C23" s="1"/>
      <c r="D23" s="1"/>
      <c r="E23" s="1"/>
      <c r="F23" s="1"/>
      <c r="G23" s="1"/>
      <c r="H23" s="1"/>
      <c r="I23" s="1"/>
      <c r="J23" s="1"/>
      <c r="K23" s="1"/>
      <c r="L23" s="1"/>
      <c r="M23" s="1"/>
    </row>
    <row r="24" spans="1:13" ht="14.25" x14ac:dyDescent="0.2">
      <c r="A24" s="1"/>
      <c r="B24" s="49" t="s">
        <v>165</v>
      </c>
      <c r="C24" s="39">
        <v>0</v>
      </c>
      <c r="D24" s="134" t="s">
        <v>166</v>
      </c>
      <c r="E24" s="62"/>
      <c r="F24" s="1"/>
      <c r="G24" s="1"/>
      <c r="H24" s="1"/>
      <c r="I24" s="1"/>
      <c r="J24" s="1"/>
      <c r="K24" s="1"/>
      <c r="L24" s="1"/>
      <c r="M24" s="1"/>
    </row>
    <row r="25" spans="1:13" ht="15" thickBot="1" x14ac:dyDescent="0.25">
      <c r="A25" s="1"/>
      <c r="B25" s="49" t="s">
        <v>4</v>
      </c>
      <c r="C25" s="39">
        <v>0</v>
      </c>
      <c r="D25" s="134" t="s">
        <v>167</v>
      </c>
      <c r="E25" s="62"/>
      <c r="F25" s="1"/>
      <c r="G25" s="1"/>
      <c r="H25" s="1"/>
      <c r="I25" s="1"/>
      <c r="J25" s="1"/>
      <c r="K25" s="1"/>
      <c r="L25" s="1"/>
      <c r="M25" s="1"/>
    </row>
    <row r="26" spans="1:13" ht="15" x14ac:dyDescent="0.2">
      <c r="A26" s="1"/>
      <c r="B26" s="1"/>
      <c r="C26" s="1"/>
      <c r="D26" s="1"/>
      <c r="E26" s="1"/>
      <c r="F26" s="1"/>
      <c r="G26" s="51" t="s">
        <v>122</v>
      </c>
      <c r="H26" s="52"/>
      <c r="I26" s="52"/>
      <c r="J26" s="52"/>
      <c r="K26" s="52"/>
      <c r="L26" s="53"/>
      <c r="M26" s="1"/>
    </row>
    <row r="27" spans="1:13" ht="18" thickBot="1" x14ac:dyDescent="0.35">
      <c r="A27" s="1"/>
      <c r="B27" s="163" t="s">
        <v>178</v>
      </c>
      <c r="C27" s="163"/>
      <c r="D27" s="163"/>
      <c r="E27" s="136"/>
      <c r="F27" s="1"/>
      <c r="G27" s="26"/>
      <c r="H27" s="23"/>
      <c r="I27" s="23"/>
      <c r="J27" s="23"/>
      <c r="K27" s="23"/>
      <c r="L27" s="27"/>
      <c r="M27" s="1"/>
    </row>
    <row r="28" spans="1:13" ht="30.75" thickTop="1" x14ac:dyDescent="0.2">
      <c r="A28" s="1"/>
      <c r="B28" s="55"/>
      <c r="C28" s="1"/>
      <c r="D28" s="1"/>
      <c r="E28" s="1"/>
      <c r="F28" s="1"/>
      <c r="G28" s="17" t="s">
        <v>123</v>
      </c>
      <c r="H28" s="18" t="s">
        <v>124</v>
      </c>
      <c r="I28" s="18" t="s">
        <v>125</v>
      </c>
      <c r="J28" s="18" t="s">
        <v>126</v>
      </c>
      <c r="K28" s="18" t="s">
        <v>129</v>
      </c>
      <c r="L28" s="19" t="s">
        <v>127</v>
      </c>
      <c r="M28" s="1"/>
    </row>
    <row r="29" spans="1:13" ht="14.25" x14ac:dyDescent="0.2">
      <c r="A29" s="1"/>
      <c r="B29" s="49" t="s">
        <v>165</v>
      </c>
      <c r="C29" s="39">
        <v>0</v>
      </c>
      <c r="D29" s="134" t="s">
        <v>166</v>
      </c>
      <c r="E29" s="62"/>
      <c r="F29" s="1"/>
      <c r="G29" s="26"/>
      <c r="H29" s="23"/>
      <c r="I29" s="23"/>
      <c r="J29" s="23"/>
      <c r="K29" s="23"/>
      <c r="L29" s="27"/>
      <c r="M29" s="1"/>
    </row>
    <row r="30" spans="1:13" ht="25.5" x14ac:dyDescent="0.2">
      <c r="A30" s="1"/>
      <c r="B30" s="49" t="s">
        <v>4</v>
      </c>
      <c r="C30" s="39">
        <v>0</v>
      </c>
      <c r="D30" s="134" t="s">
        <v>167</v>
      </c>
      <c r="E30" s="62"/>
      <c r="F30" s="1"/>
      <c r="G30" s="37" t="s">
        <v>130</v>
      </c>
      <c r="H30" s="31" t="s">
        <v>131</v>
      </c>
      <c r="I30" s="48"/>
      <c r="J30" s="33" t="s">
        <v>156</v>
      </c>
      <c r="K30" s="28" t="s">
        <v>158</v>
      </c>
      <c r="L30" s="21"/>
      <c r="M30" s="1"/>
    </row>
    <row r="31" spans="1:13" x14ac:dyDescent="0.2">
      <c r="A31" s="1"/>
      <c r="B31" s="1"/>
      <c r="C31" s="1"/>
      <c r="D31" s="1"/>
      <c r="E31" s="1"/>
      <c r="F31" s="1"/>
      <c r="G31" s="37" t="s">
        <v>134</v>
      </c>
      <c r="H31" s="31" t="s">
        <v>132</v>
      </c>
      <c r="I31" s="48"/>
      <c r="J31" s="33" t="s">
        <v>2</v>
      </c>
      <c r="K31" s="28" t="s">
        <v>159</v>
      </c>
      <c r="L31" s="21"/>
      <c r="M31" s="1"/>
    </row>
    <row r="32" spans="1:13" ht="18" thickBot="1" x14ac:dyDescent="0.35">
      <c r="A32" s="1"/>
      <c r="B32" s="163" t="s">
        <v>179</v>
      </c>
      <c r="C32" s="163"/>
      <c r="D32" s="163"/>
      <c r="E32" s="136"/>
      <c r="F32" s="1"/>
      <c r="G32" s="37" t="s">
        <v>135</v>
      </c>
      <c r="H32" s="31" t="s">
        <v>133</v>
      </c>
      <c r="I32" s="48"/>
      <c r="J32" s="33" t="s">
        <v>136</v>
      </c>
      <c r="K32" s="28" t="s">
        <v>159</v>
      </c>
      <c r="L32" s="21"/>
      <c r="M32" s="1"/>
    </row>
    <row r="33" spans="1:13" ht="15.75" thickTop="1" x14ac:dyDescent="0.2">
      <c r="A33" s="1"/>
      <c r="B33" s="55"/>
      <c r="C33" s="1"/>
      <c r="D33" s="1"/>
      <c r="E33" s="1"/>
      <c r="F33" s="1"/>
      <c r="G33" s="37" t="s">
        <v>137</v>
      </c>
      <c r="H33" s="32" t="s">
        <v>139</v>
      </c>
      <c r="I33" s="48"/>
      <c r="J33" s="33" t="s">
        <v>138</v>
      </c>
      <c r="K33" s="28" t="s">
        <v>159</v>
      </c>
      <c r="L33" s="21"/>
      <c r="M33" s="1"/>
    </row>
    <row r="34" spans="1:13" ht="14.25" x14ac:dyDescent="0.2">
      <c r="A34" s="1"/>
      <c r="B34" s="49" t="s">
        <v>165</v>
      </c>
      <c r="C34" s="39">
        <v>0</v>
      </c>
      <c r="D34" s="134" t="s">
        <v>166</v>
      </c>
      <c r="E34" s="62"/>
      <c r="F34" s="1"/>
      <c r="G34" s="37" t="s">
        <v>146</v>
      </c>
      <c r="H34" s="31" t="s">
        <v>140</v>
      </c>
      <c r="I34" s="48"/>
      <c r="J34" s="33" t="s">
        <v>147</v>
      </c>
      <c r="K34" s="28" t="s">
        <v>159</v>
      </c>
      <c r="L34" s="21"/>
      <c r="M34" s="1"/>
    </row>
    <row r="35" spans="1:13" ht="38.25" x14ac:dyDescent="0.2">
      <c r="A35" s="1"/>
      <c r="B35" s="49" t="s">
        <v>4</v>
      </c>
      <c r="C35" s="39">
        <v>0</v>
      </c>
      <c r="D35" s="134" t="s">
        <v>167</v>
      </c>
      <c r="E35" s="62"/>
      <c r="F35" s="1"/>
      <c r="G35" s="37" t="s">
        <v>148</v>
      </c>
      <c r="H35" s="31" t="s">
        <v>141</v>
      </c>
      <c r="I35" s="48"/>
      <c r="J35" s="33" t="s">
        <v>151</v>
      </c>
      <c r="K35" s="28" t="s">
        <v>159</v>
      </c>
      <c r="L35" s="21"/>
      <c r="M35" s="1"/>
    </row>
    <row r="36" spans="1:13" x14ac:dyDescent="0.2">
      <c r="A36" s="1"/>
      <c r="B36" s="133"/>
      <c r="C36" s="133"/>
      <c r="D36" s="133"/>
      <c r="E36" s="1"/>
      <c r="F36" s="1"/>
      <c r="G36" s="37" t="s">
        <v>149</v>
      </c>
      <c r="H36" s="31" t="s">
        <v>142</v>
      </c>
      <c r="I36" s="48"/>
      <c r="J36" s="33" t="s">
        <v>150</v>
      </c>
      <c r="K36" s="28" t="s">
        <v>159</v>
      </c>
      <c r="L36" s="21"/>
      <c r="M36" s="1"/>
    </row>
    <row r="37" spans="1:13" ht="18" thickBot="1" x14ac:dyDescent="0.35">
      <c r="A37" s="1"/>
      <c r="B37" s="130" t="s">
        <v>295</v>
      </c>
      <c r="C37" s="136"/>
      <c r="D37" s="130"/>
      <c r="E37" s="136"/>
      <c r="F37" s="1"/>
      <c r="G37" s="165" t="s">
        <v>143</v>
      </c>
      <c r="H37" s="166"/>
      <c r="I37" s="166"/>
      <c r="J37" s="166"/>
      <c r="K37" s="166"/>
      <c r="L37" s="167"/>
      <c r="M37" s="1"/>
    </row>
    <row r="38" spans="1:13" ht="45" customHeight="1" thickTop="1" thickBot="1" x14ac:dyDescent="0.3">
      <c r="A38" s="1"/>
      <c r="B38" s="49" t="s">
        <v>165</v>
      </c>
      <c r="C38" s="39">
        <v>0</v>
      </c>
      <c r="D38" s="134" t="s">
        <v>166</v>
      </c>
      <c r="E38" s="1"/>
      <c r="F38" s="1"/>
      <c r="G38" s="37" t="s">
        <v>152</v>
      </c>
      <c r="H38" s="30" t="s">
        <v>144</v>
      </c>
      <c r="I38" s="40" t="e">
        <f>(La_D*a_D*Wa_D*ƿ_D*DFT_D)/VS_D</f>
        <v>#DIV/0!</v>
      </c>
      <c r="J38" s="33" t="s">
        <v>153</v>
      </c>
      <c r="K38" s="28" t="s">
        <v>157</v>
      </c>
      <c r="L38" s="21"/>
      <c r="M38" s="1"/>
    </row>
    <row r="39" spans="1:13" ht="66.75" customHeight="1" thickTop="1" thickBot="1" x14ac:dyDescent="0.25">
      <c r="A39" s="1"/>
      <c r="B39" s="49" t="s">
        <v>4</v>
      </c>
      <c r="C39" s="39">
        <v>0</v>
      </c>
      <c r="D39" s="134" t="s">
        <v>167</v>
      </c>
      <c r="E39" s="1"/>
      <c r="F39" s="1"/>
      <c r="G39" s="36" t="s">
        <v>154</v>
      </c>
      <c r="H39" s="35" t="s">
        <v>145</v>
      </c>
      <c r="I39" s="41" t="e">
        <f>0.0329*(Mrel_D/t_D)</f>
        <v>#DIV/0!</v>
      </c>
      <c r="J39" s="34" t="s">
        <v>155</v>
      </c>
      <c r="K39" s="38" t="s">
        <v>157</v>
      </c>
      <c r="L39" s="29"/>
      <c r="M39" s="1"/>
    </row>
    <row r="40" spans="1:13" x14ac:dyDescent="0.2">
      <c r="A40" s="1"/>
      <c r="B40" s="1"/>
      <c r="C40" s="1"/>
      <c r="D40" s="1"/>
      <c r="E40" s="1"/>
      <c r="F40" s="1"/>
      <c r="G40" s="24"/>
      <c r="H40" s="25"/>
      <c r="I40" s="1"/>
      <c r="J40" s="1"/>
      <c r="K40" s="1"/>
      <c r="L40" s="1"/>
      <c r="M40" s="1"/>
    </row>
    <row r="41" spans="1:13" x14ac:dyDescent="0.2">
      <c r="A41" s="1"/>
      <c r="B41" s="1"/>
      <c r="C41" s="1"/>
      <c r="D41" s="1"/>
      <c r="E41" s="1"/>
      <c r="F41" s="1"/>
      <c r="G41" s="24"/>
      <c r="H41" s="25"/>
      <c r="I41" s="1"/>
      <c r="J41" s="1"/>
      <c r="K41" s="1"/>
      <c r="L41" s="1"/>
      <c r="M41" s="1"/>
    </row>
    <row r="42" spans="1:13" hidden="1" x14ac:dyDescent="0.2">
      <c r="A42" s="1"/>
      <c r="B42" s="1"/>
      <c r="C42" s="1"/>
      <c r="D42" s="1"/>
      <c r="E42" s="1"/>
      <c r="F42" s="1"/>
      <c r="G42" s="1"/>
      <c r="H42" s="1"/>
      <c r="I42" s="1"/>
      <c r="J42" s="1"/>
      <c r="K42" s="1"/>
      <c r="L42" s="1"/>
      <c r="M42" s="1"/>
    </row>
    <row r="43" spans="1:13" hidden="1" x14ac:dyDescent="0.2">
      <c r="A43" s="1"/>
      <c r="B43" s="1"/>
      <c r="C43" s="1"/>
      <c r="D43" s="1"/>
      <c r="E43" s="1"/>
      <c r="F43" s="1"/>
      <c r="G43" s="1"/>
      <c r="H43" s="1"/>
      <c r="I43" s="1"/>
      <c r="J43" s="1"/>
      <c r="K43" s="1"/>
      <c r="L43" s="1"/>
      <c r="M43" s="1"/>
    </row>
    <row r="44" spans="1:13" hidden="1" x14ac:dyDescent="0.2">
      <c r="A44" s="1"/>
      <c r="B44" s="1"/>
      <c r="C44" s="1"/>
      <c r="D44" s="1"/>
      <c r="E44" s="1"/>
      <c r="F44" s="1"/>
      <c r="G44" s="1"/>
      <c r="H44" s="1"/>
      <c r="I44" s="1"/>
      <c r="J44" s="1"/>
      <c r="K44" s="1"/>
      <c r="L44" s="1"/>
      <c r="M44" s="1"/>
    </row>
    <row r="45" spans="1:13" hidden="1" x14ac:dyDescent="0.2">
      <c r="A45" s="1"/>
      <c r="B45" s="1"/>
      <c r="C45" s="1"/>
      <c r="D45" s="1"/>
      <c r="E45" s="1"/>
      <c r="F45" s="1"/>
      <c r="G45" s="1"/>
      <c r="H45" s="1"/>
      <c r="I45" s="1"/>
      <c r="J45" s="1"/>
      <c r="K45" s="1"/>
      <c r="L45" s="1"/>
      <c r="M45" s="1"/>
    </row>
    <row r="46" spans="1:13" hidden="1" x14ac:dyDescent="0.2">
      <c r="A46" s="1"/>
      <c r="B46" s="1"/>
      <c r="C46" s="1"/>
      <c r="D46" s="1"/>
      <c r="E46" s="1"/>
      <c r="F46" s="1"/>
      <c r="G46" s="1"/>
      <c r="H46" s="1"/>
      <c r="I46" s="1"/>
      <c r="J46" s="1"/>
      <c r="K46" s="1"/>
      <c r="L46" s="1"/>
      <c r="M46" s="1"/>
    </row>
    <row r="47" spans="1:13" hidden="1" x14ac:dyDescent="0.2">
      <c r="A47" s="1"/>
      <c r="B47" s="1"/>
      <c r="C47" s="1"/>
      <c r="D47" s="1"/>
      <c r="E47" s="1"/>
      <c r="F47" s="1"/>
      <c r="G47" s="1"/>
      <c r="H47" s="1"/>
      <c r="I47" s="1"/>
      <c r="J47" s="1"/>
      <c r="K47" s="1"/>
      <c r="L47" s="1"/>
      <c r="M47" s="1"/>
    </row>
    <row r="48" spans="1:13" hidden="1" x14ac:dyDescent="0.2">
      <c r="A48" s="1"/>
      <c r="B48" s="1"/>
      <c r="C48" s="1"/>
      <c r="D48" s="1"/>
      <c r="E48" s="1"/>
      <c r="F48" s="1"/>
      <c r="G48" s="1"/>
      <c r="H48" s="1"/>
      <c r="I48" s="1"/>
      <c r="J48" s="1"/>
      <c r="K48" s="1"/>
      <c r="L48" s="1"/>
      <c r="M48" s="1"/>
    </row>
    <row r="49" spans="1:13" hidden="1" x14ac:dyDescent="0.2">
      <c r="A49" s="1"/>
      <c r="B49" s="24"/>
      <c r="C49" s="25"/>
      <c r="D49" s="1"/>
      <c r="E49" s="1"/>
      <c r="F49" s="1"/>
      <c r="G49" s="1"/>
      <c r="H49" s="1"/>
      <c r="I49" s="1"/>
      <c r="J49" s="1"/>
      <c r="K49" s="1"/>
      <c r="L49" s="1"/>
      <c r="M49" s="1"/>
    </row>
    <row r="50" spans="1:13" hidden="1" x14ac:dyDescent="0.2">
      <c r="A50" s="1"/>
      <c r="B50" s="24"/>
      <c r="C50" s="25"/>
      <c r="D50" s="1"/>
      <c r="E50" s="55"/>
      <c r="F50" s="1"/>
      <c r="G50" s="55"/>
      <c r="H50" s="1"/>
      <c r="I50" s="1"/>
      <c r="J50" s="1"/>
      <c r="K50" s="1"/>
      <c r="L50" s="1"/>
      <c r="M50" s="1"/>
    </row>
    <row r="51" spans="1:13" hidden="1" x14ac:dyDescent="0.2">
      <c r="A51" s="1"/>
      <c r="B51" s="55"/>
      <c r="C51" s="55"/>
      <c r="D51" s="55"/>
      <c r="E51" s="55"/>
      <c r="F51" s="1"/>
      <c r="G51" s="55"/>
      <c r="H51" s="1"/>
      <c r="I51" s="1"/>
      <c r="J51" s="1"/>
      <c r="K51" s="1"/>
      <c r="L51" s="1"/>
      <c r="M51" s="1"/>
    </row>
    <row r="52" spans="1:13" hidden="1" x14ac:dyDescent="0.2">
      <c r="A52" s="1"/>
      <c r="B52" s="55"/>
      <c r="C52" s="55"/>
      <c r="D52" s="55"/>
      <c r="E52" s="1"/>
      <c r="F52" s="55"/>
      <c r="G52" s="55"/>
      <c r="H52" s="1"/>
      <c r="I52" s="1"/>
      <c r="J52" s="1"/>
      <c r="K52" s="1"/>
      <c r="L52" s="1"/>
      <c r="M52" s="1"/>
    </row>
    <row r="53" spans="1:13" hidden="1" x14ac:dyDescent="0.2">
      <c r="A53" s="1"/>
      <c r="B53" s="1"/>
      <c r="C53" s="1"/>
      <c r="D53" s="1"/>
      <c r="E53" s="1"/>
      <c r="F53" s="55"/>
      <c r="G53" s="55"/>
      <c r="H53" s="1"/>
      <c r="I53" s="1"/>
      <c r="J53" s="1"/>
      <c r="K53" s="1"/>
      <c r="L53" s="1"/>
      <c r="M53" s="1"/>
    </row>
    <row r="54" spans="1:13" hidden="1" x14ac:dyDescent="0.2">
      <c r="A54" s="1"/>
      <c r="B54" s="1"/>
      <c r="C54" s="1"/>
      <c r="D54" s="1"/>
      <c r="E54" s="1"/>
      <c r="F54" s="55"/>
      <c r="G54" s="55"/>
      <c r="H54" s="1"/>
      <c r="I54" s="1"/>
      <c r="J54" s="1"/>
      <c r="K54" s="1"/>
      <c r="L54" s="1"/>
      <c r="M54" s="1"/>
    </row>
    <row r="55" spans="1:13" hidden="1" x14ac:dyDescent="0.2">
      <c r="A55" s="1"/>
      <c r="B55" s="1"/>
      <c r="C55" s="1"/>
      <c r="D55" s="1"/>
      <c r="E55" s="55"/>
      <c r="F55" s="55"/>
      <c r="G55" s="55"/>
      <c r="H55" s="1"/>
      <c r="I55" s="1"/>
      <c r="J55" s="1"/>
      <c r="K55" s="1"/>
      <c r="L55" s="1"/>
      <c r="M55" s="1"/>
    </row>
    <row r="56" spans="1:13" hidden="1" x14ac:dyDescent="0.2">
      <c r="A56" s="1"/>
      <c r="B56" s="55"/>
      <c r="C56" s="55"/>
      <c r="D56" s="55"/>
      <c r="E56" s="55"/>
      <c r="F56" s="55"/>
      <c r="G56" s="55"/>
      <c r="H56" s="1"/>
      <c r="I56" s="1"/>
      <c r="J56" s="1"/>
      <c r="K56" s="1"/>
      <c r="L56" s="1"/>
      <c r="M56" s="1"/>
    </row>
    <row r="57" spans="1:13" hidden="1" x14ac:dyDescent="0.2">
      <c r="A57" s="1"/>
      <c r="B57" s="55"/>
      <c r="C57" s="55"/>
      <c r="D57" s="55"/>
      <c r="E57" s="55"/>
      <c r="F57" s="55"/>
      <c r="G57" s="55"/>
      <c r="H57" s="1"/>
      <c r="I57" s="1"/>
      <c r="J57" s="1"/>
      <c r="K57" s="1"/>
      <c r="L57" s="1"/>
      <c r="M57" s="1"/>
    </row>
    <row r="58" spans="1:13" hidden="1" x14ac:dyDescent="0.2">
      <c r="A58" s="1"/>
      <c r="B58" s="55"/>
      <c r="C58" s="55"/>
      <c r="D58" s="55"/>
      <c r="E58" s="55"/>
      <c r="F58" s="55"/>
      <c r="G58" s="55"/>
      <c r="H58" s="1"/>
      <c r="I58" s="1"/>
      <c r="J58" s="1"/>
      <c r="K58" s="1"/>
      <c r="L58" s="1"/>
      <c r="M58" s="1"/>
    </row>
    <row r="59" spans="1:13" hidden="1" x14ac:dyDescent="0.2">
      <c r="A59" s="1"/>
      <c r="B59" s="55"/>
      <c r="C59" s="55"/>
      <c r="D59" s="55"/>
      <c r="E59" s="55"/>
      <c r="F59" s="55"/>
      <c r="G59" s="55"/>
      <c r="H59" s="1"/>
      <c r="I59" s="1"/>
      <c r="J59" s="1"/>
      <c r="K59" s="1"/>
      <c r="L59" s="1"/>
      <c r="M59" s="1"/>
    </row>
    <row r="60" spans="1:13" hidden="1" x14ac:dyDescent="0.2">
      <c r="A60" s="1"/>
      <c r="B60" s="55"/>
      <c r="C60" s="55"/>
      <c r="D60" s="55"/>
      <c r="E60" s="55"/>
      <c r="F60" s="55"/>
      <c r="G60" s="55"/>
      <c r="H60" s="1"/>
      <c r="I60" s="1"/>
      <c r="J60" s="1"/>
      <c r="K60" s="1"/>
      <c r="L60" s="1"/>
      <c r="M60" s="1"/>
    </row>
    <row r="61" spans="1:13" hidden="1" x14ac:dyDescent="0.2">
      <c r="A61" s="1"/>
      <c r="B61" s="55"/>
      <c r="C61" s="55"/>
      <c r="D61" s="55"/>
      <c r="E61" s="55"/>
      <c r="F61" s="55"/>
      <c r="G61" s="55"/>
      <c r="H61" s="1"/>
      <c r="I61" s="1"/>
      <c r="J61" s="1"/>
      <c r="K61" s="1"/>
      <c r="L61" s="1"/>
      <c r="M61" s="1"/>
    </row>
    <row r="62" spans="1:13" hidden="1" x14ac:dyDescent="0.2">
      <c r="A62" s="1"/>
      <c r="B62" s="55"/>
      <c r="C62" s="55"/>
      <c r="D62" s="55"/>
      <c r="E62" s="55"/>
      <c r="F62" s="55"/>
      <c r="G62" s="55"/>
      <c r="H62" s="1"/>
      <c r="I62" s="1"/>
      <c r="J62" s="1"/>
      <c r="K62" s="1"/>
      <c r="L62" s="1"/>
      <c r="M62" s="1"/>
    </row>
    <row r="63" spans="1:13" hidden="1" x14ac:dyDescent="0.2">
      <c r="A63" s="1"/>
      <c r="B63" s="55"/>
      <c r="C63" s="55"/>
      <c r="D63" s="55"/>
      <c r="E63" s="55"/>
      <c r="F63" s="55"/>
      <c r="G63" s="55"/>
      <c r="H63" s="1"/>
      <c r="I63" s="1"/>
      <c r="J63" s="1"/>
      <c r="K63" s="1"/>
      <c r="L63" s="1"/>
      <c r="M63" s="1"/>
    </row>
    <row r="64" spans="1:13" hidden="1" x14ac:dyDescent="0.2">
      <c r="A64" s="1"/>
      <c r="B64" s="55"/>
      <c r="C64" s="55"/>
      <c r="D64" s="55"/>
      <c r="E64" s="55"/>
      <c r="F64" s="55"/>
      <c r="G64" s="55"/>
      <c r="H64" s="1"/>
      <c r="I64" s="1"/>
      <c r="J64" s="1"/>
      <c r="K64" s="1"/>
      <c r="L64" s="1"/>
      <c r="M64" s="1"/>
    </row>
    <row r="65" spans="1:13" hidden="1" x14ac:dyDescent="0.2">
      <c r="A65" s="1"/>
      <c r="B65" s="55"/>
      <c r="C65" s="55"/>
      <c r="D65" s="55"/>
      <c r="E65" s="55"/>
      <c r="F65" s="55"/>
      <c r="G65" s="55"/>
      <c r="H65" s="1"/>
      <c r="I65" s="1"/>
      <c r="J65" s="1"/>
      <c r="K65" s="1"/>
      <c r="L65" s="1"/>
      <c r="M65" s="1"/>
    </row>
    <row r="66" spans="1:13" hidden="1" x14ac:dyDescent="0.2">
      <c r="A66" s="1"/>
      <c r="B66" s="55"/>
      <c r="C66" s="55"/>
      <c r="D66" s="55"/>
      <c r="E66" s="55"/>
      <c r="F66" s="55"/>
      <c r="G66" s="55"/>
      <c r="H66" s="1"/>
      <c r="I66" s="1"/>
      <c r="J66" s="1"/>
      <c r="K66" s="1"/>
      <c r="L66" s="1"/>
      <c r="M66" s="1"/>
    </row>
    <row r="67" spans="1:13" hidden="1" x14ac:dyDescent="0.2">
      <c r="A67" s="1"/>
      <c r="B67" s="55"/>
      <c r="C67" s="55"/>
      <c r="D67" s="55"/>
      <c r="E67" s="55"/>
      <c r="F67" s="55"/>
      <c r="G67" s="55"/>
      <c r="H67" s="1"/>
      <c r="I67" s="1"/>
      <c r="J67" s="1"/>
      <c r="K67" s="1"/>
      <c r="L67" s="1"/>
      <c r="M67" s="1"/>
    </row>
    <row r="68" spans="1:13" hidden="1" x14ac:dyDescent="0.2">
      <c r="A68" s="1"/>
      <c r="B68" s="55"/>
      <c r="C68" s="55"/>
      <c r="D68" s="55"/>
      <c r="E68" s="55"/>
      <c r="F68" s="55"/>
      <c r="G68" s="55"/>
      <c r="H68" s="1"/>
      <c r="I68" s="1"/>
      <c r="J68" s="1"/>
      <c r="K68" s="1"/>
      <c r="L68" s="1"/>
      <c r="M68" s="1"/>
    </row>
    <row r="69" spans="1:13" hidden="1" x14ac:dyDescent="0.2">
      <c r="A69" s="1"/>
      <c r="B69" s="55"/>
      <c r="C69" s="55"/>
      <c r="D69" s="55"/>
      <c r="E69" s="55"/>
      <c r="F69" s="55"/>
      <c r="G69" s="55"/>
      <c r="H69" s="1"/>
      <c r="I69" s="1"/>
      <c r="J69" s="1"/>
      <c r="K69" s="1"/>
      <c r="L69" s="1"/>
      <c r="M69" s="1"/>
    </row>
    <row r="70" spans="1:13" hidden="1" x14ac:dyDescent="0.2">
      <c r="A70" s="1"/>
      <c r="B70" s="55"/>
      <c r="C70" s="55"/>
      <c r="D70" s="55"/>
      <c r="E70" s="55"/>
      <c r="F70" s="55"/>
      <c r="G70" s="55"/>
      <c r="H70" s="1"/>
      <c r="I70" s="1"/>
      <c r="J70" s="1"/>
      <c r="K70" s="1"/>
      <c r="L70" s="1"/>
      <c r="M70" s="1"/>
    </row>
    <row r="71" spans="1:13" hidden="1" x14ac:dyDescent="0.2">
      <c r="A71" s="1"/>
      <c r="B71" s="55"/>
      <c r="C71" s="55"/>
      <c r="D71" s="55"/>
      <c r="E71" s="55"/>
      <c r="F71" s="55"/>
      <c r="G71" s="55"/>
      <c r="H71" s="1"/>
      <c r="I71" s="1"/>
      <c r="J71" s="1"/>
      <c r="K71" s="1"/>
      <c r="L71" s="1"/>
      <c r="M71" s="1"/>
    </row>
    <row r="72" spans="1:13" hidden="1" x14ac:dyDescent="0.2">
      <c r="A72" s="1"/>
      <c r="B72" s="55"/>
      <c r="C72" s="55"/>
      <c r="D72" s="55"/>
      <c r="E72" s="55"/>
      <c r="F72" s="55"/>
      <c r="G72" s="55"/>
      <c r="H72" s="1"/>
      <c r="I72" s="1"/>
      <c r="J72" s="1"/>
      <c r="K72" s="1"/>
      <c r="L72" s="1"/>
      <c r="M72" s="1"/>
    </row>
    <row r="73" spans="1:13" hidden="1" x14ac:dyDescent="0.2">
      <c r="A73" s="1"/>
      <c r="B73" s="55"/>
      <c r="C73" s="55"/>
      <c r="D73" s="55"/>
      <c r="E73" s="55"/>
      <c r="F73" s="55"/>
      <c r="G73" s="55"/>
      <c r="H73" s="1"/>
      <c r="I73" s="1"/>
      <c r="J73" s="1"/>
      <c r="K73" s="1"/>
      <c r="L73" s="1"/>
      <c r="M73" s="1"/>
    </row>
    <row r="74" spans="1:13" hidden="1" x14ac:dyDescent="0.2">
      <c r="A74" s="1"/>
      <c r="B74" s="55"/>
      <c r="C74" s="55"/>
      <c r="D74" s="55"/>
      <c r="E74" s="55"/>
      <c r="F74" s="55"/>
      <c r="G74" s="55"/>
      <c r="H74" s="1"/>
      <c r="I74" s="1"/>
      <c r="J74" s="1"/>
      <c r="K74" s="1"/>
      <c r="L74" s="1"/>
      <c r="M74" s="1"/>
    </row>
    <row r="75" spans="1:13" hidden="1" x14ac:dyDescent="0.2">
      <c r="A75" s="1"/>
      <c r="B75" s="55"/>
      <c r="C75" s="55"/>
      <c r="D75" s="55"/>
      <c r="E75" s="55"/>
      <c r="F75" s="55"/>
      <c r="G75" s="55"/>
      <c r="H75" s="1"/>
      <c r="I75" s="1"/>
      <c r="J75" s="1"/>
      <c r="K75" s="1"/>
      <c r="L75" s="1"/>
      <c r="M75" s="1"/>
    </row>
    <row r="76" spans="1:13" hidden="1" x14ac:dyDescent="0.2">
      <c r="A76" s="1"/>
      <c r="B76" s="55"/>
      <c r="C76" s="55"/>
      <c r="D76" s="55"/>
      <c r="E76" s="55"/>
      <c r="F76" s="55"/>
      <c r="G76" s="55"/>
      <c r="H76" s="1"/>
      <c r="I76" s="1"/>
      <c r="J76" s="1"/>
      <c r="K76" s="1"/>
      <c r="L76" s="1"/>
      <c r="M76" s="1"/>
    </row>
    <row r="77" spans="1:13" hidden="1" x14ac:dyDescent="0.2">
      <c r="A77" s="1"/>
      <c r="B77" s="55"/>
      <c r="C77" s="55"/>
      <c r="D77" s="55"/>
      <c r="E77" s="55"/>
      <c r="F77" s="55"/>
      <c r="G77" s="55"/>
      <c r="H77" s="1"/>
      <c r="I77" s="1"/>
      <c r="J77" s="1"/>
      <c r="K77" s="1"/>
      <c r="L77" s="1"/>
      <c r="M77" s="1"/>
    </row>
    <row r="78" spans="1:13" hidden="1" x14ac:dyDescent="0.2">
      <c r="A78" s="1"/>
      <c r="B78" s="55"/>
      <c r="C78" s="55"/>
      <c r="D78" s="55"/>
      <c r="E78" s="1"/>
      <c r="F78" s="55"/>
      <c r="G78" s="1"/>
      <c r="H78" s="1"/>
      <c r="I78" s="1"/>
      <c r="J78" s="1"/>
      <c r="K78" s="1"/>
      <c r="L78" s="1"/>
      <c r="M78" s="1"/>
    </row>
    <row r="79" spans="1:13" hidden="1" x14ac:dyDescent="0.2">
      <c r="A79" s="1"/>
      <c r="B79" s="1"/>
      <c r="C79" s="1"/>
      <c r="D79" s="1"/>
      <c r="E79" s="1"/>
      <c r="F79" s="55"/>
      <c r="G79" s="1"/>
      <c r="H79" s="1"/>
      <c r="I79" s="1"/>
      <c r="J79" s="1"/>
      <c r="K79" s="1"/>
      <c r="L79" s="1"/>
      <c r="M79" s="1"/>
    </row>
    <row r="80" spans="1:13" hidden="1" x14ac:dyDescent="0.2">
      <c r="A80" s="1"/>
      <c r="B80" s="1"/>
      <c r="C80" s="1"/>
      <c r="D80" s="1"/>
      <c r="E80" s="1"/>
      <c r="F80" s="1"/>
      <c r="G80" s="1"/>
      <c r="H80" s="1"/>
      <c r="I80" s="1"/>
      <c r="J80" s="1"/>
      <c r="K80" s="1"/>
      <c r="L80" s="1"/>
      <c r="M80" s="1"/>
    </row>
    <row r="81" spans="1:13" hidden="1" x14ac:dyDescent="0.2">
      <c r="A81" s="1"/>
      <c r="B81" s="1"/>
      <c r="C81" s="1"/>
      <c r="D81" s="1"/>
      <c r="E81" s="1"/>
      <c r="F81" s="1"/>
      <c r="G81" s="1"/>
      <c r="H81" s="1"/>
      <c r="I81" s="1"/>
      <c r="J81" s="1"/>
      <c r="K81" s="1"/>
      <c r="L81" s="1"/>
      <c r="M81" s="1"/>
    </row>
  </sheetData>
  <mergeCells count="11">
    <mergeCell ref="B2:L2"/>
    <mergeCell ref="B4:L4"/>
    <mergeCell ref="B9:D9"/>
    <mergeCell ref="G9:H9"/>
    <mergeCell ref="B15:D15"/>
    <mergeCell ref="B22:D22"/>
    <mergeCell ref="B27:D27"/>
    <mergeCell ref="B32:D32"/>
    <mergeCell ref="G37:L37"/>
    <mergeCell ref="B6:L6"/>
    <mergeCell ref="B17:D1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O353"/>
  <sheetViews>
    <sheetView topLeftCell="A7" workbookViewId="0"/>
  </sheetViews>
  <sheetFormatPr defaultColWidth="0" defaultRowHeight="12.75" zeroHeight="1" x14ac:dyDescent="0.2"/>
  <cols>
    <col min="1" max="2" width="9" style="133" customWidth="1"/>
    <col min="3" max="3" width="22.25" style="133" customWidth="1"/>
    <col min="4" max="4" width="4" style="133" customWidth="1"/>
    <col min="5" max="5" width="3.375" style="133" customWidth="1"/>
    <col min="6" max="6" width="14.625" style="133" customWidth="1"/>
    <col min="7" max="7" width="16.375" style="133" customWidth="1"/>
    <col min="8" max="8" width="19.5" style="133" customWidth="1"/>
    <col min="9" max="9" width="19.75" style="133" customWidth="1"/>
    <col min="10" max="12" width="9" style="133" customWidth="1"/>
    <col min="13" max="13" width="10.375" style="133" bestFit="1" customWidth="1"/>
    <col min="14" max="15" width="9" style="133" customWidth="1"/>
    <col min="16" max="16384" width="9" style="133" hidden="1"/>
  </cols>
  <sheetData>
    <row r="1" spans="1:15" x14ac:dyDescent="0.2">
      <c r="A1" s="81"/>
      <c r="B1" s="81"/>
      <c r="C1" s="81"/>
      <c r="D1" s="81"/>
      <c r="E1" s="81"/>
      <c r="F1" s="81"/>
      <c r="G1" s="81"/>
      <c r="H1" s="81"/>
      <c r="I1" s="81"/>
      <c r="J1" s="81"/>
      <c r="K1" s="81"/>
      <c r="L1" s="81"/>
      <c r="M1" s="81"/>
      <c r="N1" s="81"/>
      <c r="O1" s="81"/>
    </row>
    <row r="2" spans="1:15" ht="18" x14ac:dyDescent="0.25">
      <c r="A2" s="81"/>
      <c r="B2" s="181" t="s">
        <v>302</v>
      </c>
      <c r="C2" s="181"/>
      <c r="D2" s="181"/>
      <c r="E2" s="181"/>
      <c r="F2" s="181"/>
      <c r="G2" s="181"/>
      <c r="H2" s="181"/>
      <c r="I2" s="181"/>
      <c r="J2" s="181"/>
      <c r="K2" s="181"/>
      <c r="L2" s="181"/>
      <c r="M2" s="181"/>
      <c r="N2" s="181"/>
      <c r="O2" s="81"/>
    </row>
    <row r="3" spans="1:15" ht="18" x14ac:dyDescent="0.25">
      <c r="A3" s="81"/>
      <c r="B3" s="181" t="str">
        <f>Substances</f>
        <v>Zineb and DIDT</v>
      </c>
      <c r="C3" s="181"/>
      <c r="D3" s="181"/>
      <c r="E3" s="181"/>
      <c r="F3" s="181"/>
      <c r="G3" s="181"/>
      <c r="H3" s="181"/>
      <c r="I3" s="181"/>
      <c r="J3" s="181"/>
      <c r="K3" s="181"/>
      <c r="L3" s="181"/>
      <c r="M3" s="181"/>
      <c r="N3" s="181"/>
      <c r="O3" s="81"/>
    </row>
    <row r="4" spans="1:15" x14ac:dyDescent="0.2">
      <c r="A4" s="81"/>
      <c r="B4" s="1"/>
      <c r="K4" s="1"/>
      <c r="L4" s="1"/>
      <c r="O4" s="81"/>
    </row>
    <row r="5" spans="1:15" x14ac:dyDescent="0.2">
      <c r="A5" s="81"/>
      <c r="B5" s="1"/>
      <c r="C5" s="74" t="s">
        <v>259</v>
      </c>
      <c r="D5" s="74"/>
      <c r="E5" s="74"/>
      <c r="F5" s="74"/>
      <c r="G5" s="74"/>
      <c r="H5" s="74"/>
      <c r="I5" s="74"/>
      <c r="J5" s="74"/>
      <c r="K5" s="83"/>
      <c r="L5" s="83"/>
      <c r="M5" s="125">
        <f ca="1">TODAY()</f>
        <v>43020</v>
      </c>
      <c r="O5" s="81"/>
    </row>
    <row r="6" spans="1:15" x14ac:dyDescent="0.2">
      <c r="A6" s="81"/>
      <c r="B6" s="1"/>
      <c r="K6" s="1"/>
      <c r="L6" s="1"/>
      <c r="O6" s="81"/>
    </row>
    <row r="7" spans="1:15" x14ac:dyDescent="0.2">
      <c r="A7" s="81"/>
      <c r="B7" s="1"/>
      <c r="K7" s="1"/>
      <c r="L7" s="1"/>
      <c r="O7" s="81"/>
    </row>
    <row r="8" spans="1:15" x14ac:dyDescent="0.2">
      <c r="A8" s="81"/>
      <c r="B8" s="1"/>
      <c r="C8" s="75" t="s">
        <v>260</v>
      </c>
      <c r="K8" s="1"/>
      <c r="L8" s="1"/>
      <c r="O8" s="81"/>
    </row>
    <row r="9" spans="1:15" x14ac:dyDescent="0.2">
      <c r="A9" s="81"/>
      <c r="B9" s="1"/>
      <c r="C9" s="75" t="s">
        <v>261</v>
      </c>
      <c r="K9" s="1"/>
      <c r="L9" s="1"/>
      <c r="O9" s="81"/>
    </row>
    <row r="10" spans="1:15" x14ac:dyDescent="0.2">
      <c r="A10" s="81"/>
      <c r="B10" s="1"/>
      <c r="K10" s="1"/>
      <c r="L10" s="1"/>
      <c r="O10" s="81"/>
    </row>
    <row r="11" spans="1:15" x14ac:dyDescent="0.2">
      <c r="A11" s="81"/>
      <c r="B11" s="1"/>
      <c r="C11" s="184" t="s">
        <v>122</v>
      </c>
      <c r="D11" s="184"/>
      <c r="E11" s="184"/>
      <c r="F11" s="184"/>
      <c r="G11" s="184"/>
      <c r="K11" s="1"/>
      <c r="L11" s="1"/>
      <c r="O11" s="81"/>
    </row>
    <row r="12" spans="1:15" x14ac:dyDescent="0.2">
      <c r="A12" s="81"/>
      <c r="B12" s="1"/>
      <c r="C12" s="76"/>
      <c r="K12" s="1"/>
      <c r="L12" s="1"/>
      <c r="O12" s="81"/>
    </row>
    <row r="13" spans="1:15" x14ac:dyDescent="0.2">
      <c r="A13" s="81"/>
      <c r="B13" s="1"/>
      <c r="C13" s="183" t="s">
        <v>282</v>
      </c>
      <c r="D13" s="183"/>
      <c r="E13" s="183"/>
      <c r="F13" s="183"/>
      <c r="G13" s="183"/>
      <c r="K13" s="1"/>
      <c r="L13" s="1"/>
      <c r="O13" s="81"/>
    </row>
    <row r="14" spans="1:15" x14ac:dyDescent="0.2">
      <c r="A14" s="81"/>
      <c r="B14" s="1"/>
      <c r="C14" s="132"/>
      <c r="D14" s="132"/>
      <c r="E14" s="132"/>
      <c r="G14" s="146" t="str">
        <f>Compound_Name_Z</f>
        <v>Zineb</v>
      </c>
      <c r="H14" s="146" t="str">
        <f>Compound_Name_D</f>
        <v>DIDT</v>
      </c>
      <c r="I14" s="140"/>
      <c r="K14" s="1"/>
      <c r="L14" s="1"/>
      <c r="O14" s="81"/>
    </row>
    <row r="15" spans="1:15" x14ac:dyDescent="0.2">
      <c r="A15" s="81"/>
      <c r="B15" s="1"/>
      <c r="C15" s="133" t="s">
        <v>175</v>
      </c>
      <c r="G15" s="140">
        <f>Application_Factor_Z</f>
        <v>0</v>
      </c>
      <c r="H15" s="140">
        <f>Application_Factor_D</f>
        <v>0</v>
      </c>
      <c r="I15" s="140"/>
      <c r="K15" s="1"/>
      <c r="L15" s="1"/>
      <c r="O15" s="81"/>
    </row>
    <row r="16" spans="1:15" x14ac:dyDescent="0.2">
      <c r="A16" s="81"/>
      <c r="B16" s="1"/>
      <c r="C16" s="133" t="s">
        <v>281</v>
      </c>
      <c r="G16" s="147" t="e">
        <f>Leaching_Product_Z</f>
        <v>#DIV/0!</v>
      </c>
      <c r="H16" s="147" t="e">
        <f>Leaching_Product_D</f>
        <v>#DIV/0!</v>
      </c>
      <c r="I16" s="140"/>
      <c r="K16" s="1"/>
      <c r="L16" s="1"/>
      <c r="O16" s="81"/>
    </row>
    <row r="17" spans="1:15" s="152" customFormat="1" x14ac:dyDescent="0.2">
      <c r="A17" s="81"/>
      <c r="B17" s="1"/>
      <c r="G17" s="147"/>
      <c r="H17" s="147"/>
      <c r="I17" s="140"/>
      <c r="K17" s="1"/>
      <c r="L17" s="1"/>
      <c r="O17" s="81"/>
    </row>
    <row r="18" spans="1:15" s="152" customFormat="1" x14ac:dyDescent="0.2">
      <c r="A18" s="81"/>
      <c r="B18" s="1"/>
      <c r="C18" s="75" t="s">
        <v>304</v>
      </c>
      <c r="G18" s="147"/>
      <c r="H18" s="147"/>
      <c r="I18" s="140"/>
      <c r="K18" s="1"/>
      <c r="L18" s="1"/>
      <c r="O18" s="81"/>
    </row>
    <row r="19" spans="1:15" s="152" customFormat="1" x14ac:dyDescent="0.2">
      <c r="A19" s="81"/>
      <c r="B19" s="1"/>
      <c r="C19" s="152" t="s">
        <v>175</v>
      </c>
      <c r="G19" s="147">
        <f>Application_Conversion_Factor_Z</f>
        <v>0</v>
      </c>
      <c r="H19" s="147">
        <f>Application_Conversion_Factor_D</f>
        <v>0</v>
      </c>
      <c r="I19" s="140"/>
      <c r="K19" s="1"/>
      <c r="L19" s="1"/>
      <c r="O19" s="81"/>
    </row>
    <row r="20" spans="1:15" s="152" customFormat="1" x14ac:dyDescent="0.2">
      <c r="A20" s="81"/>
      <c r="B20" s="1"/>
      <c r="C20" s="152" t="s">
        <v>281</v>
      </c>
      <c r="G20" s="147" t="e">
        <f>Leaching_Conversion_Factor_Z</f>
        <v>#DIV/0!</v>
      </c>
      <c r="H20" s="147" t="e">
        <f>Leaching_Conversion_Factor_D</f>
        <v>#DIV/0!</v>
      </c>
      <c r="I20" s="140"/>
      <c r="K20" s="1"/>
      <c r="L20" s="1"/>
      <c r="O20" s="81"/>
    </row>
    <row r="21" spans="1:15" x14ac:dyDescent="0.2">
      <c r="A21" s="81"/>
      <c r="B21" s="1"/>
      <c r="H21" s="140"/>
      <c r="K21" s="1"/>
      <c r="L21" s="1"/>
      <c r="O21" s="81"/>
    </row>
    <row r="22" spans="1:15" x14ac:dyDescent="0.2">
      <c r="A22" s="81"/>
      <c r="B22" s="1"/>
      <c r="C22" s="183" t="s">
        <v>168</v>
      </c>
      <c r="D22" s="183"/>
      <c r="E22" s="183"/>
      <c r="F22" s="183"/>
      <c r="G22" s="183"/>
      <c r="H22" s="140"/>
      <c r="K22" s="1"/>
      <c r="L22" s="1"/>
      <c r="O22" s="81"/>
    </row>
    <row r="23" spans="1:15" x14ac:dyDescent="0.2">
      <c r="A23" s="81"/>
      <c r="B23" s="1"/>
      <c r="C23" s="132"/>
      <c r="D23" s="132"/>
      <c r="E23" s="132"/>
      <c r="G23" s="146" t="str">
        <f>Compound_Name_Z</f>
        <v>Zineb</v>
      </c>
      <c r="H23" s="146" t="str">
        <f>Compound_Name_D</f>
        <v>DIDT</v>
      </c>
      <c r="K23" s="1"/>
      <c r="L23" s="1"/>
      <c r="O23" s="81"/>
    </row>
    <row r="24" spans="1:15" x14ac:dyDescent="0.2">
      <c r="A24" s="81"/>
      <c r="B24" s="1"/>
      <c r="C24" s="182" t="s">
        <v>245</v>
      </c>
      <c r="D24" s="182"/>
      <c r="E24" s="182"/>
      <c r="F24" s="182"/>
      <c r="G24" s="140">
        <f>PNEC_Aquatic_Inside_Z</f>
        <v>2.1899999999999999E-2</v>
      </c>
      <c r="H24" s="140">
        <f>PNEC_Aquatic_Inside_D</f>
        <v>1.7999999999999999E-2</v>
      </c>
      <c r="K24" s="1"/>
      <c r="L24" s="1"/>
      <c r="O24" s="81"/>
    </row>
    <row r="25" spans="1:15" x14ac:dyDescent="0.2">
      <c r="A25" s="81"/>
      <c r="B25" s="1"/>
      <c r="C25" s="182" t="s">
        <v>246</v>
      </c>
      <c r="D25" s="182"/>
      <c r="E25" s="182"/>
      <c r="F25" s="182"/>
      <c r="G25" s="140">
        <f>PNEC_Sediment_Inside_Z</f>
        <v>4.5500000000000002E-3</v>
      </c>
      <c r="H25" s="140">
        <f>PNEC_Sediment_Inside_D</f>
        <v>1.37E-4</v>
      </c>
      <c r="K25" s="1"/>
      <c r="L25" s="1"/>
      <c r="O25" s="81"/>
    </row>
    <row r="26" spans="1:15" x14ac:dyDescent="0.2">
      <c r="A26" s="81"/>
      <c r="B26" s="1"/>
      <c r="C26" s="182" t="s">
        <v>247</v>
      </c>
      <c r="D26" s="182"/>
      <c r="E26" s="182"/>
      <c r="F26" s="182"/>
      <c r="G26" s="140">
        <f>PNEC_Aquatic_Surrounding_Z</f>
        <v>2.1899999999999999E-2</v>
      </c>
      <c r="H26" s="140">
        <f>PNEC_Aquatic_Surrounding_D</f>
        <v>1.7999999999999999E-2</v>
      </c>
      <c r="K26" s="1"/>
      <c r="L26" s="1"/>
      <c r="O26" s="81"/>
    </row>
    <row r="27" spans="1:15" x14ac:dyDescent="0.2">
      <c r="A27" s="81"/>
      <c r="B27" s="1"/>
      <c r="C27" s="182" t="s">
        <v>270</v>
      </c>
      <c r="D27" s="182"/>
      <c r="E27" s="182"/>
      <c r="F27" s="182"/>
      <c r="G27" s="140">
        <f>PNEC_Sediment_Surrounding_Z</f>
        <v>4.5500000000000002E-3</v>
      </c>
      <c r="H27" s="140">
        <f>PNEC_Sediment_Surrounding_D</f>
        <v>1.37E-4</v>
      </c>
      <c r="K27" s="1"/>
      <c r="L27" s="1"/>
      <c r="O27" s="81"/>
    </row>
    <row r="28" spans="1:15" x14ac:dyDescent="0.2">
      <c r="A28" s="81"/>
      <c r="B28" s="1"/>
      <c r="K28" s="1"/>
      <c r="L28" s="1"/>
      <c r="O28" s="81"/>
    </row>
    <row r="29" spans="1:15" x14ac:dyDescent="0.2">
      <c r="A29" s="81"/>
      <c r="B29" s="1"/>
      <c r="C29" s="183" t="s">
        <v>164</v>
      </c>
      <c r="D29" s="183"/>
      <c r="E29" s="183"/>
      <c r="F29" s="183"/>
      <c r="G29" s="183"/>
      <c r="K29" s="1"/>
      <c r="L29" s="1"/>
      <c r="O29" s="81"/>
    </row>
    <row r="30" spans="1:15" x14ac:dyDescent="0.2">
      <c r="A30" s="81"/>
      <c r="B30" s="1"/>
      <c r="C30" s="132" t="str">
        <f>Compound_Name_Z</f>
        <v>Zineb</v>
      </c>
      <c r="D30" s="132"/>
      <c r="E30" s="132"/>
      <c r="F30" s="132"/>
      <c r="G30" s="132"/>
      <c r="K30" s="1"/>
      <c r="L30" s="1"/>
      <c r="O30" s="81"/>
    </row>
    <row r="31" spans="1:15" ht="25.5" x14ac:dyDescent="0.2">
      <c r="A31" s="81"/>
      <c r="B31" s="1"/>
      <c r="F31" s="101" t="s">
        <v>279</v>
      </c>
      <c r="G31" s="101" t="s">
        <v>280</v>
      </c>
      <c r="K31" s="1"/>
      <c r="L31" s="1"/>
      <c r="O31" s="81"/>
    </row>
    <row r="32" spans="1:15" x14ac:dyDescent="0.2">
      <c r="A32" s="81"/>
      <c r="B32" s="1"/>
      <c r="C32" s="133" t="s">
        <v>274</v>
      </c>
      <c r="F32" s="133">
        <f>Background_SW_Atlantic_Z</f>
        <v>0</v>
      </c>
      <c r="G32" s="133">
        <f>Background_Sed_Atlantic_Z</f>
        <v>0</v>
      </c>
      <c r="K32" s="1"/>
      <c r="L32" s="1"/>
      <c r="O32" s="81"/>
    </row>
    <row r="33" spans="1:15" x14ac:dyDescent="0.2">
      <c r="A33" s="81"/>
      <c r="B33" s="1"/>
      <c r="C33" s="133" t="s">
        <v>275</v>
      </c>
      <c r="F33" s="133">
        <f>Background_SW_Med_Z</f>
        <v>0</v>
      </c>
      <c r="G33" s="133">
        <f>Background_Sed_Med_Z</f>
        <v>0</v>
      </c>
      <c r="K33" s="1"/>
      <c r="L33" s="1"/>
      <c r="O33" s="102"/>
    </row>
    <row r="34" spans="1:15" x14ac:dyDescent="0.2">
      <c r="A34" s="81"/>
      <c r="B34" s="1"/>
      <c r="C34" s="133" t="s">
        <v>276</v>
      </c>
      <c r="F34" s="133">
        <f>Background_SW_Baltic_Z</f>
        <v>0</v>
      </c>
      <c r="G34" s="133">
        <f>Background_Sed_Baltic_Z</f>
        <v>0</v>
      </c>
      <c r="K34" s="1"/>
      <c r="L34" s="1"/>
      <c r="O34" s="102"/>
    </row>
    <row r="35" spans="1:15" x14ac:dyDescent="0.2">
      <c r="A35" s="81"/>
      <c r="B35" s="1"/>
      <c r="C35" s="133" t="s">
        <v>277</v>
      </c>
      <c r="F35" s="133">
        <f>Background_SW_Baltic_Transition_Z</f>
        <v>0</v>
      </c>
      <c r="G35" s="133">
        <f>Background_Sed_Baltic_Transition_Z</f>
        <v>0</v>
      </c>
      <c r="K35" s="1"/>
      <c r="L35" s="1"/>
      <c r="O35" s="102"/>
    </row>
    <row r="36" spans="1:15" x14ac:dyDescent="0.2">
      <c r="A36" s="81"/>
      <c r="B36" s="1"/>
      <c r="C36" s="133" t="s">
        <v>296</v>
      </c>
      <c r="F36" s="133">
        <f>Background_SW_OECD_Z</f>
        <v>0</v>
      </c>
      <c r="G36" s="133">
        <f>Background_Sed_OECD_Z</f>
        <v>0</v>
      </c>
      <c r="K36" s="1"/>
      <c r="L36" s="1"/>
      <c r="O36" s="102"/>
    </row>
    <row r="37" spans="1:15" x14ac:dyDescent="0.2">
      <c r="A37" s="81"/>
      <c r="B37" s="1"/>
      <c r="K37" s="1"/>
      <c r="L37" s="1"/>
      <c r="O37" s="102"/>
    </row>
    <row r="38" spans="1:15" x14ac:dyDescent="0.2">
      <c r="A38" s="81"/>
      <c r="O38" s="81"/>
    </row>
    <row r="39" spans="1:15" x14ac:dyDescent="0.2">
      <c r="A39" s="81"/>
      <c r="C39" s="75" t="str">
        <f>Compound_Name_D</f>
        <v>DIDT</v>
      </c>
      <c r="O39" s="81"/>
    </row>
    <row r="40" spans="1:15" x14ac:dyDescent="0.2">
      <c r="A40" s="81"/>
      <c r="O40" s="81"/>
    </row>
    <row r="41" spans="1:15" ht="25.5" x14ac:dyDescent="0.2">
      <c r="A41" s="81"/>
      <c r="F41" s="101" t="s">
        <v>279</v>
      </c>
      <c r="G41" s="101" t="s">
        <v>280</v>
      </c>
      <c r="O41" s="81"/>
    </row>
    <row r="42" spans="1:15" x14ac:dyDescent="0.2">
      <c r="A42" s="81"/>
      <c r="C42" s="133" t="s">
        <v>274</v>
      </c>
      <c r="F42" s="133">
        <f>Background_SW_Atlantic_D</f>
        <v>0</v>
      </c>
      <c r="G42" s="133">
        <f>Background_Sed_Atlantic_D</f>
        <v>0</v>
      </c>
      <c r="O42" s="81"/>
    </row>
    <row r="43" spans="1:15" x14ac:dyDescent="0.2">
      <c r="A43" s="81"/>
      <c r="C43" s="133" t="s">
        <v>275</v>
      </c>
      <c r="F43" s="133">
        <f>Background_SW_Med_D</f>
        <v>0</v>
      </c>
      <c r="G43" s="133">
        <f>Background_Sed_Med_D</f>
        <v>0</v>
      </c>
      <c r="O43" s="81"/>
    </row>
    <row r="44" spans="1:15" x14ac:dyDescent="0.2">
      <c r="A44" s="81"/>
      <c r="C44" s="133" t="s">
        <v>276</v>
      </c>
      <c r="F44" s="133">
        <f>Background_SW_Baltic_D</f>
        <v>0</v>
      </c>
      <c r="G44" s="133">
        <f>Background_Sed_baltic_D</f>
        <v>0</v>
      </c>
      <c r="O44" s="81"/>
    </row>
    <row r="45" spans="1:15" x14ac:dyDescent="0.2">
      <c r="A45" s="81"/>
      <c r="C45" s="133" t="s">
        <v>277</v>
      </c>
      <c r="F45" s="133">
        <f>Background_SW_Baltic_Transition_D</f>
        <v>0</v>
      </c>
      <c r="G45" s="133">
        <f>Background_Sed_Baltic_Transition_D</f>
        <v>0</v>
      </c>
      <c r="O45" s="81"/>
    </row>
    <row r="46" spans="1:15" x14ac:dyDescent="0.2">
      <c r="A46" s="81"/>
      <c r="C46" s="133" t="s">
        <v>296</v>
      </c>
      <c r="F46" s="133">
        <f>Background_SW_OECD_D</f>
        <v>0</v>
      </c>
      <c r="G46" s="133">
        <f>Background_Sed_OECD_D</f>
        <v>0</v>
      </c>
      <c r="O46" s="81"/>
    </row>
    <row r="47" spans="1:15" x14ac:dyDescent="0.2">
      <c r="A47" s="81"/>
      <c r="O47" s="81"/>
    </row>
    <row r="48" spans="1:15" x14ac:dyDescent="0.2">
      <c r="A48" s="81"/>
      <c r="O48" s="81"/>
    </row>
    <row r="49" spans="1:15" x14ac:dyDescent="0.2">
      <c r="A49" s="81"/>
      <c r="C49" s="76" t="s">
        <v>272</v>
      </c>
      <c r="O49" s="81"/>
    </row>
    <row r="50" spans="1:15" ht="51" x14ac:dyDescent="0.2">
      <c r="A50" s="81"/>
      <c r="C50" s="169" t="s">
        <v>274</v>
      </c>
      <c r="D50" s="170"/>
      <c r="E50" s="171"/>
      <c r="F50" s="148" t="s">
        <v>315</v>
      </c>
      <c r="G50" s="148" t="s">
        <v>332</v>
      </c>
      <c r="H50" s="148" t="s">
        <v>316</v>
      </c>
      <c r="I50" s="148" t="s">
        <v>333</v>
      </c>
      <c r="O50" s="81"/>
    </row>
    <row r="51" spans="1:15" x14ac:dyDescent="0.2">
      <c r="A51" s="81"/>
      <c r="C51" s="169" t="s">
        <v>271</v>
      </c>
      <c r="D51" s="170"/>
      <c r="E51" s="171"/>
      <c r="F51" s="149" t="e">
        <f>Output_Atlantic_Combined!F56</f>
        <v>#DIV/0!</v>
      </c>
      <c r="G51" s="149" t="e">
        <f>Output_Atlantic_Combined!G56</f>
        <v>#DIV/0!</v>
      </c>
      <c r="H51" s="149" t="e">
        <f>Output_Atlantic_Combined!H56</f>
        <v>#DIV/0!</v>
      </c>
      <c r="I51" s="149" t="e">
        <f>Output_Atlantic_Combined!I56</f>
        <v>#DIV/0!</v>
      </c>
      <c r="O51" s="81"/>
    </row>
    <row r="52" spans="1:15" x14ac:dyDescent="0.2">
      <c r="A52" s="81"/>
      <c r="C52" s="169" t="s">
        <v>120</v>
      </c>
      <c r="D52" s="170"/>
      <c r="E52" s="171"/>
      <c r="F52" s="149" t="e">
        <f>Output_Atlantic_Combined!F54</f>
        <v>#DIV/0!</v>
      </c>
      <c r="G52" s="149" t="e">
        <f>Output_Atlantic_Combined!G54</f>
        <v>#DIV/0!</v>
      </c>
      <c r="H52" s="149" t="e">
        <f>Output_Atlantic_Combined!H54</f>
        <v>#DIV/0!</v>
      </c>
      <c r="I52" s="149" t="e">
        <f>Output_Atlantic_Combined!I54</f>
        <v>#DIV/0!</v>
      </c>
      <c r="O52" s="81"/>
    </row>
    <row r="53" spans="1:15" x14ac:dyDescent="0.2">
      <c r="A53" s="81"/>
      <c r="C53" s="169" t="s">
        <v>121</v>
      </c>
      <c r="D53" s="170"/>
      <c r="E53" s="171"/>
      <c r="F53" s="149" t="e">
        <f>Output_Atlantic_Combined!F55</f>
        <v>#DIV/0!</v>
      </c>
      <c r="G53" s="149" t="e">
        <f>Output_Atlantic_Combined!G55</f>
        <v>#DIV/0!</v>
      </c>
      <c r="H53" s="149" t="e">
        <f>Output_Atlantic_Combined!H55</f>
        <v>#DIV/0!</v>
      </c>
      <c r="I53" s="149" t="e">
        <f>Output_Atlantic_Combined!I55</f>
        <v>#DIV/0!</v>
      </c>
      <c r="O53" s="81"/>
    </row>
    <row r="54" spans="1:15" x14ac:dyDescent="0.2">
      <c r="A54" s="81"/>
      <c r="C54" s="89"/>
      <c r="D54" s="89"/>
      <c r="E54" s="89"/>
      <c r="F54" s="140"/>
      <c r="G54" s="140"/>
      <c r="H54" s="140"/>
      <c r="I54" s="140"/>
      <c r="O54" s="81"/>
    </row>
    <row r="55" spans="1:15" x14ac:dyDescent="0.2">
      <c r="A55" s="81"/>
      <c r="C55" s="89"/>
      <c r="D55" s="89"/>
      <c r="E55" s="89"/>
      <c r="F55" s="140"/>
      <c r="G55" s="140"/>
      <c r="H55" s="140"/>
      <c r="I55" s="140"/>
      <c r="O55" s="81"/>
    </row>
    <row r="56" spans="1:15" ht="51" x14ac:dyDescent="0.2">
      <c r="A56" s="81"/>
      <c r="C56" s="169" t="s">
        <v>275</v>
      </c>
      <c r="D56" s="170"/>
      <c r="E56" s="171"/>
      <c r="F56" s="148" t="s">
        <v>315</v>
      </c>
      <c r="G56" s="148" t="s">
        <v>332</v>
      </c>
      <c r="H56" s="148" t="s">
        <v>316</v>
      </c>
      <c r="I56" s="148" t="s">
        <v>333</v>
      </c>
      <c r="O56" s="81"/>
    </row>
    <row r="57" spans="1:15" x14ac:dyDescent="0.2">
      <c r="A57" s="81"/>
      <c r="C57" s="169" t="s">
        <v>271</v>
      </c>
      <c r="D57" s="170"/>
      <c r="E57" s="171"/>
      <c r="F57" s="149" t="e">
        <f>Output_Med_Combined!F55</f>
        <v>#DIV/0!</v>
      </c>
      <c r="G57" s="149" t="e">
        <f>Output_Med_Combined!G55</f>
        <v>#DIV/0!</v>
      </c>
      <c r="H57" s="149" t="e">
        <f>Output_Med_Combined!H55</f>
        <v>#DIV/0!</v>
      </c>
      <c r="I57" s="149" t="e">
        <f>Output_Med_Combined!I55</f>
        <v>#DIV/0!</v>
      </c>
      <c r="O57" s="81"/>
    </row>
    <row r="58" spans="1:15" x14ac:dyDescent="0.2">
      <c r="A58" s="81"/>
      <c r="C58" s="169" t="s">
        <v>120</v>
      </c>
      <c r="D58" s="170"/>
      <c r="E58" s="171"/>
      <c r="F58" s="149" t="e">
        <f>Output_Med_Combined!F53</f>
        <v>#DIV/0!</v>
      </c>
      <c r="G58" s="149" t="e">
        <f>Output_Med_Combined!G53</f>
        <v>#DIV/0!</v>
      </c>
      <c r="H58" s="149" t="e">
        <f>Output_Med_Combined!H53</f>
        <v>#DIV/0!</v>
      </c>
      <c r="I58" s="149" t="e">
        <f>Output_Med_Combined!I53</f>
        <v>#DIV/0!</v>
      </c>
      <c r="O58" s="81"/>
    </row>
    <row r="59" spans="1:15" x14ac:dyDescent="0.2">
      <c r="A59" s="81"/>
      <c r="C59" s="169" t="s">
        <v>121</v>
      </c>
      <c r="D59" s="170"/>
      <c r="E59" s="171"/>
      <c r="F59" s="149" t="e">
        <f>Output_Med_Combined!F54</f>
        <v>#DIV/0!</v>
      </c>
      <c r="G59" s="149" t="e">
        <f>Output_Med_Combined!G54</f>
        <v>#DIV/0!</v>
      </c>
      <c r="H59" s="149" t="e">
        <f>Output_Med_Combined!H54</f>
        <v>#DIV/0!</v>
      </c>
      <c r="I59" s="149" t="e">
        <f>Output_Med_Combined!I54</f>
        <v>#DIV/0!</v>
      </c>
      <c r="O59" s="81"/>
    </row>
    <row r="60" spans="1:15" x14ac:dyDescent="0.2">
      <c r="A60" s="81"/>
      <c r="C60" s="89"/>
      <c r="D60" s="89"/>
      <c r="E60" s="89"/>
      <c r="F60" s="140"/>
      <c r="G60" s="140"/>
      <c r="H60" s="140"/>
      <c r="I60" s="140"/>
      <c r="O60" s="81"/>
    </row>
    <row r="61" spans="1:15" x14ac:dyDescent="0.2">
      <c r="A61" s="81"/>
      <c r="C61" s="89"/>
      <c r="D61" s="89"/>
      <c r="E61" s="89"/>
      <c r="F61" s="140"/>
      <c r="G61" s="140"/>
      <c r="H61" s="140"/>
      <c r="I61" s="140"/>
      <c r="O61" s="81"/>
    </row>
    <row r="62" spans="1:15" ht="51" x14ac:dyDescent="0.2">
      <c r="A62" s="81"/>
      <c r="C62" s="169" t="s">
        <v>276</v>
      </c>
      <c r="D62" s="170"/>
      <c r="E62" s="171"/>
      <c r="F62" s="148" t="s">
        <v>315</v>
      </c>
      <c r="G62" s="148" t="s">
        <v>332</v>
      </c>
      <c r="H62" s="148" t="s">
        <v>316</v>
      </c>
      <c r="I62" s="148" t="s">
        <v>333</v>
      </c>
      <c r="O62" s="81"/>
    </row>
    <row r="63" spans="1:15" x14ac:dyDescent="0.2">
      <c r="A63" s="81"/>
      <c r="C63" s="169" t="s">
        <v>271</v>
      </c>
      <c r="D63" s="170"/>
      <c r="E63" s="171"/>
      <c r="F63" s="149" t="e">
        <f>Output_Baltic_Combined!F47</f>
        <v>#DIV/0!</v>
      </c>
      <c r="G63" s="149" t="e">
        <f>Output_Baltic_Combined!G47</f>
        <v>#DIV/0!</v>
      </c>
      <c r="H63" s="149" t="e">
        <f>Output_Baltic_Combined!H47</f>
        <v>#DIV/0!</v>
      </c>
      <c r="I63" s="149" t="e">
        <f>Output_Baltic_Combined!I47</f>
        <v>#DIV/0!</v>
      </c>
      <c r="O63" s="81"/>
    </row>
    <row r="64" spans="1:15" x14ac:dyDescent="0.2">
      <c r="A64" s="81"/>
      <c r="C64" s="169" t="s">
        <v>120</v>
      </c>
      <c r="D64" s="170"/>
      <c r="E64" s="171"/>
      <c r="F64" s="149" t="e">
        <f>Output_Baltic_Combined!F45</f>
        <v>#DIV/0!</v>
      </c>
      <c r="G64" s="149" t="e">
        <f>Output_Baltic_Combined!G45</f>
        <v>#DIV/0!</v>
      </c>
      <c r="H64" s="149" t="e">
        <f>Output_Baltic_Combined!H45</f>
        <v>#DIV/0!</v>
      </c>
      <c r="I64" s="149" t="e">
        <f>Output_Baltic_Combined!I45</f>
        <v>#DIV/0!</v>
      </c>
      <c r="O64" s="81"/>
    </row>
    <row r="65" spans="1:15" x14ac:dyDescent="0.2">
      <c r="A65" s="81"/>
      <c r="C65" s="169" t="s">
        <v>121</v>
      </c>
      <c r="D65" s="170"/>
      <c r="E65" s="171"/>
      <c r="F65" s="149" t="e">
        <f>Output_Baltic_Combined!F46</f>
        <v>#DIV/0!</v>
      </c>
      <c r="G65" s="149" t="e">
        <f>Output_Baltic_Combined!G46</f>
        <v>#DIV/0!</v>
      </c>
      <c r="H65" s="149" t="e">
        <f>Output_Baltic_Combined!H46</f>
        <v>#DIV/0!</v>
      </c>
      <c r="I65" s="149" t="e">
        <f>Output_Baltic_Combined!I46</f>
        <v>#DIV/0!</v>
      </c>
      <c r="O65" s="81"/>
    </row>
    <row r="66" spans="1:15" x14ac:dyDescent="0.2">
      <c r="A66" s="81"/>
      <c r="C66" s="89"/>
      <c r="D66" s="89"/>
      <c r="E66" s="89"/>
      <c r="F66" s="140"/>
      <c r="G66" s="140"/>
      <c r="H66" s="140"/>
      <c r="I66" s="140"/>
      <c r="O66" s="81"/>
    </row>
    <row r="67" spans="1:15" x14ac:dyDescent="0.2">
      <c r="A67" s="81"/>
      <c r="C67" s="89"/>
      <c r="D67" s="89"/>
      <c r="E67" s="89"/>
      <c r="F67" s="140"/>
      <c r="G67" s="140"/>
      <c r="H67" s="140"/>
      <c r="I67" s="140"/>
      <c r="O67" s="81"/>
    </row>
    <row r="68" spans="1:15" ht="51" x14ac:dyDescent="0.2">
      <c r="A68" s="81"/>
      <c r="C68" s="169" t="s">
        <v>277</v>
      </c>
      <c r="D68" s="170"/>
      <c r="E68" s="171"/>
      <c r="F68" s="148" t="s">
        <v>315</v>
      </c>
      <c r="G68" s="148" t="s">
        <v>332</v>
      </c>
      <c r="H68" s="148" t="s">
        <v>316</v>
      </c>
      <c r="I68" s="148" t="s">
        <v>333</v>
      </c>
      <c r="O68" s="81"/>
    </row>
    <row r="69" spans="1:15" x14ac:dyDescent="0.2">
      <c r="A69" s="81"/>
      <c r="C69" s="169" t="s">
        <v>271</v>
      </c>
      <c r="D69" s="170"/>
      <c r="E69" s="171"/>
      <c r="F69" s="149" t="e">
        <f>Output_Baltic_Transn_Combin!F26</f>
        <v>#DIV/0!</v>
      </c>
      <c r="G69" s="149" t="e">
        <f>Output_Baltic_Transn_Combin!G26</f>
        <v>#DIV/0!</v>
      </c>
      <c r="H69" s="149" t="e">
        <f>Output_Baltic_Transn_Combin!H26</f>
        <v>#DIV/0!</v>
      </c>
      <c r="I69" s="149" t="e">
        <f>Output_Baltic_Transn_Combin!I26</f>
        <v>#DIV/0!</v>
      </c>
      <c r="O69" s="81"/>
    </row>
    <row r="70" spans="1:15" x14ac:dyDescent="0.2">
      <c r="A70" s="81"/>
      <c r="C70" s="169" t="s">
        <v>120</v>
      </c>
      <c r="D70" s="170"/>
      <c r="E70" s="171"/>
      <c r="F70" s="149" t="e">
        <f>Output_Baltic_Transn_Combin!F24</f>
        <v>#DIV/0!</v>
      </c>
      <c r="G70" s="149" t="e">
        <f>Output_Baltic_Transn_Combin!G24</f>
        <v>#DIV/0!</v>
      </c>
      <c r="H70" s="149" t="e">
        <f>Output_Baltic_Transn_Combin!H24</f>
        <v>#DIV/0!</v>
      </c>
      <c r="I70" s="149" t="e">
        <f>Output_Baltic_Transn_Combin!I24</f>
        <v>#DIV/0!</v>
      </c>
      <c r="O70" s="81"/>
    </row>
    <row r="71" spans="1:15" x14ac:dyDescent="0.2">
      <c r="A71" s="81"/>
      <c r="C71" s="169" t="s">
        <v>121</v>
      </c>
      <c r="D71" s="170"/>
      <c r="E71" s="171"/>
      <c r="F71" s="149" t="e">
        <f>Output_Baltic_Transn_Combin!F25</f>
        <v>#DIV/0!</v>
      </c>
      <c r="G71" s="149" t="e">
        <f>Output_Baltic_Transn_Combin!G25</f>
        <v>#DIV/0!</v>
      </c>
      <c r="H71" s="149" t="e">
        <f>Output_Baltic_Transn_Combin!H25</f>
        <v>#DIV/0!</v>
      </c>
      <c r="I71" s="149" t="e">
        <f>Output_Baltic_Transn_Combin!I25</f>
        <v>#DIV/0!</v>
      </c>
      <c r="O71" s="81"/>
    </row>
    <row r="72" spans="1:15" x14ac:dyDescent="0.2">
      <c r="A72" s="81"/>
      <c r="C72" s="118"/>
      <c r="D72" s="118"/>
      <c r="E72" s="118"/>
      <c r="F72" s="140"/>
      <c r="G72" s="140"/>
      <c r="H72" s="140"/>
      <c r="I72" s="140"/>
      <c r="O72" s="81"/>
    </row>
    <row r="73" spans="1:15" ht="51" x14ac:dyDescent="0.2">
      <c r="A73" s="81"/>
      <c r="C73" s="172" t="s">
        <v>296</v>
      </c>
      <c r="D73" s="173"/>
      <c r="E73" s="174"/>
      <c r="F73" s="148" t="s">
        <v>315</v>
      </c>
      <c r="G73" s="148" t="s">
        <v>332</v>
      </c>
      <c r="H73" s="148" t="s">
        <v>316</v>
      </c>
      <c r="I73" s="148" t="s">
        <v>333</v>
      </c>
      <c r="O73" s="81"/>
    </row>
    <row r="74" spans="1:15" x14ac:dyDescent="0.2">
      <c r="A74" s="81"/>
      <c r="C74" s="175"/>
      <c r="D74" s="176"/>
      <c r="E74" s="177"/>
      <c r="F74" s="149" t="e">
        <f>Output_OECD_Marine_Combined!D7</f>
        <v>#DIV/0!</v>
      </c>
      <c r="G74" s="149" t="e">
        <f>Output_OECD_Marine_Combined!E7</f>
        <v>#DIV/0!</v>
      </c>
      <c r="H74" s="149" t="e">
        <f>Output_OECD_Marine_Combined!F7</f>
        <v>#DIV/0!</v>
      </c>
      <c r="I74" s="149" t="e">
        <f>Output_OECD_Marine_Combined!G7</f>
        <v>#DIV/0!</v>
      </c>
      <c r="O74" s="81"/>
    </row>
    <row r="75" spans="1:15" x14ac:dyDescent="0.2">
      <c r="A75" s="81"/>
      <c r="F75" s="140"/>
      <c r="G75" s="140"/>
      <c r="H75" s="140"/>
      <c r="I75" s="140"/>
      <c r="O75" s="81"/>
    </row>
    <row r="76" spans="1:15" x14ac:dyDescent="0.2">
      <c r="A76" s="81"/>
      <c r="F76" s="140"/>
      <c r="G76" s="140"/>
      <c r="H76" s="140"/>
      <c r="I76" s="140"/>
      <c r="O76" s="81"/>
    </row>
    <row r="77" spans="1:15" x14ac:dyDescent="0.2">
      <c r="A77" s="81"/>
      <c r="F77" s="140"/>
      <c r="G77" s="140"/>
      <c r="H77" s="140"/>
      <c r="I77" s="140"/>
      <c r="O77" s="81"/>
    </row>
    <row r="78" spans="1:15" x14ac:dyDescent="0.2">
      <c r="A78" s="81"/>
      <c r="F78" s="140"/>
      <c r="G78" s="140"/>
      <c r="H78" s="140"/>
      <c r="I78" s="140"/>
      <c r="O78" s="81"/>
    </row>
    <row r="79" spans="1:15" x14ac:dyDescent="0.2">
      <c r="A79" s="81"/>
      <c r="F79" s="140"/>
      <c r="G79" s="140"/>
      <c r="H79" s="140"/>
      <c r="I79" s="140"/>
      <c r="O79" s="81"/>
    </row>
    <row r="80" spans="1:15" x14ac:dyDescent="0.2">
      <c r="A80" s="81"/>
      <c r="C80" s="75" t="s">
        <v>263</v>
      </c>
      <c r="F80" s="140"/>
      <c r="G80" s="140"/>
      <c r="H80" s="140"/>
      <c r="I80" s="140"/>
      <c r="O80" s="81"/>
    </row>
    <row r="81" spans="1:15" x14ac:dyDescent="0.2">
      <c r="A81" s="81"/>
      <c r="C81" s="133" t="s">
        <v>283</v>
      </c>
      <c r="F81" s="140"/>
      <c r="G81" s="140"/>
      <c r="H81" s="140"/>
      <c r="I81" s="140"/>
      <c r="O81" s="81"/>
    </row>
    <row r="82" spans="1:15" ht="51" x14ac:dyDescent="0.2">
      <c r="A82" s="81"/>
      <c r="C82" s="77" t="s">
        <v>10</v>
      </c>
      <c r="D82" s="178" t="s">
        <v>11</v>
      </c>
      <c r="E82" s="179"/>
      <c r="F82" s="148" t="s">
        <v>315</v>
      </c>
      <c r="G82" s="148" t="s">
        <v>332</v>
      </c>
      <c r="H82" s="148" t="s">
        <v>316</v>
      </c>
      <c r="I82" s="148" t="s">
        <v>333</v>
      </c>
      <c r="O82" s="81"/>
    </row>
    <row r="83" spans="1:15" x14ac:dyDescent="0.2">
      <c r="A83" s="81"/>
      <c r="C83" s="77" t="s">
        <v>65</v>
      </c>
      <c r="D83" s="77" t="s">
        <v>13</v>
      </c>
      <c r="E83" s="77">
        <v>1</v>
      </c>
      <c r="F83" s="149" t="e">
        <f>Output_Atlantic_Combined!F7</f>
        <v>#DIV/0!</v>
      </c>
      <c r="G83" s="149" t="e">
        <f>Output_Atlantic_Combined!G7</f>
        <v>#DIV/0!</v>
      </c>
      <c r="H83" s="149" t="e">
        <f>Output_Atlantic_Combined!H7</f>
        <v>#DIV/0!</v>
      </c>
      <c r="I83" s="149" t="e">
        <f>Output_Atlantic_Combined!I7</f>
        <v>#DIV/0!</v>
      </c>
      <c r="O83" s="81"/>
    </row>
    <row r="84" spans="1:15" x14ac:dyDescent="0.2">
      <c r="A84" s="81"/>
      <c r="C84" s="77" t="s">
        <v>66</v>
      </c>
      <c r="D84" s="77" t="s">
        <v>13</v>
      </c>
      <c r="E84" s="77">
        <v>2</v>
      </c>
      <c r="F84" s="149" t="e">
        <f>Output_Atlantic_Combined!F8</f>
        <v>#DIV/0!</v>
      </c>
      <c r="G84" s="149" t="e">
        <f>Output_Atlantic_Combined!G8</f>
        <v>#DIV/0!</v>
      </c>
      <c r="H84" s="149" t="e">
        <f>Output_Atlantic_Combined!H8</f>
        <v>#DIV/0!</v>
      </c>
      <c r="I84" s="149" t="e">
        <f>Output_Atlantic_Combined!I8</f>
        <v>#DIV/0!</v>
      </c>
      <c r="O84" s="81"/>
    </row>
    <row r="85" spans="1:15" x14ac:dyDescent="0.2">
      <c r="A85" s="81"/>
      <c r="C85" s="77" t="s">
        <v>67</v>
      </c>
      <c r="D85" s="77" t="s">
        <v>13</v>
      </c>
      <c r="E85" s="77">
        <v>3</v>
      </c>
      <c r="F85" s="149" t="e">
        <f>Output_Atlantic_Combined!F9</f>
        <v>#DIV/0!</v>
      </c>
      <c r="G85" s="149" t="e">
        <f>Output_Atlantic_Combined!G9</f>
        <v>#DIV/0!</v>
      </c>
      <c r="H85" s="149" t="e">
        <f>Output_Atlantic_Combined!H9</f>
        <v>#DIV/0!</v>
      </c>
      <c r="I85" s="149" t="e">
        <f>Output_Atlantic_Combined!I9</f>
        <v>#DIV/0!</v>
      </c>
      <c r="O85" s="81"/>
    </row>
    <row r="86" spans="1:15" x14ac:dyDescent="0.2">
      <c r="A86" s="81"/>
      <c r="C86" s="77" t="s">
        <v>68</v>
      </c>
      <c r="D86" s="77" t="s">
        <v>14</v>
      </c>
      <c r="E86" s="77">
        <v>1</v>
      </c>
      <c r="F86" s="149" t="e">
        <f>Output_Atlantic_Combined!F10</f>
        <v>#DIV/0!</v>
      </c>
      <c r="G86" s="149" t="e">
        <f>Output_Atlantic_Combined!G10</f>
        <v>#DIV/0!</v>
      </c>
      <c r="H86" s="149" t="e">
        <f>Output_Atlantic_Combined!H10</f>
        <v>#DIV/0!</v>
      </c>
      <c r="I86" s="149" t="e">
        <f>Output_Atlantic_Combined!I10</f>
        <v>#DIV/0!</v>
      </c>
      <c r="O86" s="81"/>
    </row>
    <row r="87" spans="1:15" x14ac:dyDescent="0.2">
      <c r="A87" s="81"/>
      <c r="C87" s="77" t="s">
        <v>69</v>
      </c>
      <c r="D87" s="77" t="s">
        <v>14</v>
      </c>
      <c r="E87" s="77">
        <v>10</v>
      </c>
      <c r="F87" s="149" t="e">
        <f>Output_Atlantic_Combined!F11</f>
        <v>#DIV/0!</v>
      </c>
      <c r="G87" s="149" t="e">
        <f>Output_Atlantic_Combined!G11</f>
        <v>#DIV/0!</v>
      </c>
      <c r="H87" s="149" t="e">
        <f>Output_Atlantic_Combined!H11</f>
        <v>#DIV/0!</v>
      </c>
      <c r="I87" s="149" t="e">
        <f>Output_Atlantic_Combined!I11</f>
        <v>#DIV/0!</v>
      </c>
      <c r="O87" s="81"/>
    </row>
    <row r="88" spans="1:15" x14ac:dyDescent="0.2">
      <c r="A88" s="81"/>
      <c r="C88" s="77" t="s">
        <v>70</v>
      </c>
      <c r="D88" s="77" t="s">
        <v>14</v>
      </c>
      <c r="E88" s="77">
        <v>3</v>
      </c>
      <c r="F88" s="149" t="e">
        <f>Output_Atlantic_Combined!F12</f>
        <v>#DIV/0!</v>
      </c>
      <c r="G88" s="149" t="e">
        <f>Output_Atlantic_Combined!G12</f>
        <v>#DIV/0!</v>
      </c>
      <c r="H88" s="149" t="e">
        <f>Output_Atlantic_Combined!H12</f>
        <v>#DIV/0!</v>
      </c>
      <c r="I88" s="149" t="e">
        <f>Output_Atlantic_Combined!I12</f>
        <v>#DIV/0!</v>
      </c>
      <c r="O88" s="81"/>
    </row>
    <row r="89" spans="1:15" x14ac:dyDescent="0.2">
      <c r="A89" s="81"/>
      <c r="C89" s="77" t="s">
        <v>71</v>
      </c>
      <c r="D89" s="77" t="s">
        <v>14</v>
      </c>
      <c r="E89" s="77">
        <v>4</v>
      </c>
      <c r="F89" s="149" t="e">
        <f>Output_Atlantic_Combined!F13</f>
        <v>#DIV/0!</v>
      </c>
      <c r="G89" s="149" t="e">
        <f>Output_Atlantic_Combined!G13</f>
        <v>#DIV/0!</v>
      </c>
      <c r="H89" s="149" t="e">
        <f>Output_Atlantic_Combined!H13</f>
        <v>#DIV/0!</v>
      </c>
      <c r="I89" s="149" t="e">
        <f>Output_Atlantic_Combined!I13</f>
        <v>#DIV/0!</v>
      </c>
      <c r="O89" s="81"/>
    </row>
    <row r="90" spans="1:15" x14ac:dyDescent="0.2">
      <c r="A90" s="81"/>
      <c r="C90" s="77" t="s">
        <v>72</v>
      </c>
      <c r="D90" s="77" t="s">
        <v>14</v>
      </c>
      <c r="E90" s="77">
        <v>5</v>
      </c>
      <c r="F90" s="149" t="e">
        <f>Output_Atlantic_Combined!F14</f>
        <v>#DIV/0!</v>
      </c>
      <c r="G90" s="149" t="e">
        <f>Output_Atlantic_Combined!G14</f>
        <v>#DIV/0!</v>
      </c>
      <c r="H90" s="149" t="e">
        <f>Output_Atlantic_Combined!H14</f>
        <v>#DIV/0!</v>
      </c>
      <c r="I90" s="149" t="e">
        <f>Output_Atlantic_Combined!I14</f>
        <v>#DIV/0!</v>
      </c>
      <c r="O90" s="81"/>
    </row>
    <row r="91" spans="1:15" x14ac:dyDescent="0.2">
      <c r="A91" s="81"/>
      <c r="C91" s="77" t="s">
        <v>73</v>
      </c>
      <c r="D91" s="77" t="s">
        <v>14</v>
      </c>
      <c r="E91" s="77">
        <v>7</v>
      </c>
      <c r="F91" s="149" t="e">
        <f>Output_Atlantic_Combined!F15</f>
        <v>#DIV/0!</v>
      </c>
      <c r="G91" s="149" t="e">
        <f>Output_Atlantic_Combined!G15</f>
        <v>#DIV/0!</v>
      </c>
      <c r="H91" s="149" t="e">
        <f>Output_Atlantic_Combined!H15</f>
        <v>#DIV/0!</v>
      </c>
      <c r="I91" s="149" t="e">
        <f>Output_Atlantic_Combined!I15</f>
        <v>#DIV/0!</v>
      </c>
      <c r="O91" s="81"/>
    </row>
    <row r="92" spans="1:15" x14ac:dyDescent="0.2">
      <c r="A92" s="81"/>
      <c r="C92" s="77" t="s">
        <v>21</v>
      </c>
      <c r="D92" s="77" t="s">
        <v>14</v>
      </c>
      <c r="E92" s="77">
        <v>8</v>
      </c>
      <c r="F92" s="149" t="e">
        <f>Output_Atlantic_Combined!F16</f>
        <v>#DIV/0!</v>
      </c>
      <c r="G92" s="149" t="e">
        <f>Output_Atlantic_Combined!G16</f>
        <v>#DIV/0!</v>
      </c>
      <c r="H92" s="149" t="e">
        <f>Output_Atlantic_Combined!H16</f>
        <v>#DIV/0!</v>
      </c>
      <c r="I92" s="149" t="e">
        <f>Output_Atlantic_Combined!I16</f>
        <v>#DIV/0!</v>
      </c>
      <c r="O92" s="81"/>
    </row>
    <row r="93" spans="1:15" x14ac:dyDescent="0.2">
      <c r="A93" s="81"/>
      <c r="C93" s="77" t="s">
        <v>22</v>
      </c>
      <c r="D93" s="77" t="s">
        <v>14</v>
      </c>
      <c r="E93" s="77">
        <v>9</v>
      </c>
      <c r="F93" s="149" t="e">
        <f>Output_Atlantic_Combined!F17</f>
        <v>#DIV/0!</v>
      </c>
      <c r="G93" s="149" t="e">
        <f>Output_Atlantic_Combined!G17</f>
        <v>#DIV/0!</v>
      </c>
      <c r="H93" s="149" t="e">
        <f>Output_Atlantic_Combined!H17</f>
        <v>#DIV/0!</v>
      </c>
      <c r="I93" s="149" t="e">
        <f>Output_Atlantic_Combined!I17</f>
        <v>#DIV/0!</v>
      </c>
      <c r="O93" s="81"/>
    </row>
    <row r="94" spans="1:15" x14ac:dyDescent="0.2">
      <c r="A94" s="81"/>
      <c r="C94" s="77" t="s">
        <v>23</v>
      </c>
      <c r="D94" s="77" t="s">
        <v>15</v>
      </c>
      <c r="E94" s="77">
        <v>1</v>
      </c>
      <c r="F94" s="149" t="e">
        <f>Output_Atlantic_Combined!F18</f>
        <v>#DIV/0!</v>
      </c>
      <c r="G94" s="149" t="e">
        <f>Output_Atlantic_Combined!G18</f>
        <v>#DIV/0!</v>
      </c>
      <c r="H94" s="149" t="e">
        <f>Output_Atlantic_Combined!H18</f>
        <v>#DIV/0!</v>
      </c>
      <c r="I94" s="149" t="e">
        <f>Output_Atlantic_Combined!I18</f>
        <v>#DIV/0!</v>
      </c>
      <c r="O94" s="81"/>
    </row>
    <row r="95" spans="1:15" x14ac:dyDescent="0.2">
      <c r="A95" s="81"/>
      <c r="C95" s="77" t="s">
        <v>24</v>
      </c>
      <c r="D95" s="77" t="s">
        <v>15</v>
      </c>
      <c r="E95" s="77">
        <v>2</v>
      </c>
      <c r="F95" s="149" t="e">
        <f>Output_Atlantic_Combined!F19</f>
        <v>#DIV/0!</v>
      </c>
      <c r="G95" s="149" t="e">
        <f>Output_Atlantic_Combined!G19</f>
        <v>#DIV/0!</v>
      </c>
      <c r="H95" s="149" t="e">
        <f>Output_Atlantic_Combined!H19</f>
        <v>#DIV/0!</v>
      </c>
      <c r="I95" s="149" t="e">
        <f>Output_Atlantic_Combined!I19</f>
        <v>#DIV/0!</v>
      </c>
      <c r="O95" s="81"/>
    </row>
    <row r="96" spans="1:15" x14ac:dyDescent="0.2">
      <c r="A96" s="81"/>
      <c r="C96" s="77" t="s">
        <v>25</v>
      </c>
      <c r="D96" s="77" t="s">
        <v>16</v>
      </c>
      <c r="E96" s="77">
        <v>3</v>
      </c>
      <c r="F96" s="149" t="e">
        <f>Output_Atlantic_Combined!F20</f>
        <v>#DIV/0!</v>
      </c>
      <c r="G96" s="149" t="e">
        <f>Output_Atlantic_Combined!G20</f>
        <v>#DIV/0!</v>
      </c>
      <c r="H96" s="149" t="e">
        <f>Output_Atlantic_Combined!H20</f>
        <v>#DIV/0!</v>
      </c>
      <c r="I96" s="149" t="e">
        <f>Output_Atlantic_Combined!I20</f>
        <v>#DIV/0!</v>
      </c>
      <c r="O96" s="81"/>
    </row>
    <row r="97" spans="1:15" x14ac:dyDescent="0.2">
      <c r="A97" s="81"/>
      <c r="C97" s="77" t="s">
        <v>26</v>
      </c>
      <c r="D97" s="77" t="s">
        <v>16</v>
      </c>
      <c r="E97" s="77">
        <v>1</v>
      </c>
      <c r="F97" s="149" t="e">
        <f>Output_Atlantic_Combined!F21</f>
        <v>#DIV/0!</v>
      </c>
      <c r="G97" s="149" t="e">
        <f>Output_Atlantic_Combined!G21</f>
        <v>#DIV/0!</v>
      </c>
      <c r="H97" s="149" t="e">
        <f>Output_Atlantic_Combined!H21</f>
        <v>#DIV/0!</v>
      </c>
      <c r="I97" s="149" t="e">
        <f>Output_Atlantic_Combined!I21</f>
        <v>#DIV/0!</v>
      </c>
      <c r="O97" s="81"/>
    </row>
    <row r="98" spans="1:15" x14ac:dyDescent="0.2">
      <c r="A98" s="81"/>
      <c r="C98" s="77" t="s">
        <v>27</v>
      </c>
      <c r="D98" s="77" t="s">
        <v>16</v>
      </c>
      <c r="E98" s="77">
        <v>2</v>
      </c>
      <c r="F98" s="149" t="e">
        <f>Output_Atlantic_Combined!F22</f>
        <v>#DIV/0!</v>
      </c>
      <c r="G98" s="149" t="e">
        <f>Output_Atlantic_Combined!G22</f>
        <v>#DIV/0!</v>
      </c>
      <c r="H98" s="149" t="e">
        <f>Output_Atlantic_Combined!H22</f>
        <v>#DIV/0!</v>
      </c>
      <c r="I98" s="149" t="e">
        <f>Output_Atlantic_Combined!I22</f>
        <v>#DIV/0!</v>
      </c>
      <c r="O98" s="81"/>
    </row>
    <row r="99" spans="1:15" x14ac:dyDescent="0.2">
      <c r="A99" s="81"/>
      <c r="C99" s="77" t="s">
        <v>28</v>
      </c>
      <c r="D99" s="77" t="s">
        <v>16</v>
      </c>
      <c r="E99" s="77">
        <v>4</v>
      </c>
      <c r="F99" s="149" t="e">
        <f>Output_Atlantic_Combined!F23</f>
        <v>#DIV/0!</v>
      </c>
      <c r="G99" s="149" t="e">
        <f>Output_Atlantic_Combined!G23</f>
        <v>#DIV/0!</v>
      </c>
      <c r="H99" s="149" t="e">
        <f>Output_Atlantic_Combined!H23</f>
        <v>#DIV/0!</v>
      </c>
      <c r="I99" s="149" t="e">
        <f>Output_Atlantic_Combined!I23</f>
        <v>#DIV/0!</v>
      </c>
      <c r="O99" s="81"/>
    </row>
    <row r="100" spans="1:15" x14ac:dyDescent="0.2">
      <c r="A100" s="81"/>
      <c r="C100" s="77" t="s">
        <v>29</v>
      </c>
      <c r="D100" s="77" t="s">
        <v>16</v>
      </c>
      <c r="E100" s="77">
        <v>5</v>
      </c>
      <c r="F100" s="149" t="e">
        <f>Output_Atlantic_Combined!F24</f>
        <v>#DIV/0!</v>
      </c>
      <c r="G100" s="149" t="e">
        <f>Output_Atlantic_Combined!G24</f>
        <v>#DIV/0!</v>
      </c>
      <c r="H100" s="149" t="e">
        <f>Output_Atlantic_Combined!H24</f>
        <v>#DIV/0!</v>
      </c>
      <c r="I100" s="149" t="e">
        <f>Output_Atlantic_Combined!I24</f>
        <v>#DIV/0!</v>
      </c>
      <c r="O100" s="81"/>
    </row>
    <row r="101" spans="1:15" x14ac:dyDescent="0.2">
      <c r="A101" s="81"/>
      <c r="C101" s="77" t="s">
        <v>30</v>
      </c>
      <c r="D101" s="77" t="s">
        <v>15</v>
      </c>
      <c r="E101" s="77">
        <v>10</v>
      </c>
      <c r="F101" s="149" t="e">
        <f>Output_Atlantic_Combined!F25</f>
        <v>#DIV/0!</v>
      </c>
      <c r="G101" s="149" t="e">
        <f>Output_Atlantic_Combined!G25</f>
        <v>#DIV/0!</v>
      </c>
      <c r="H101" s="149" t="e">
        <f>Output_Atlantic_Combined!H25</f>
        <v>#DIV/0!</v>
      </c>
      <c r="I101" s="149" t="e">
        <f>Output_Atlantic_Combined!I25</f>
        <v>#DIV/0!</v>
      </c>
      <c r="O101" s="81"/>
    </row>
    <row r="102" spans="1:15" x14ac:dyDescent="0.2">
      <c r="A102" s="81"/>
      <c r="C102" s="77" t="s">
        <v>32</v>
      </c>
      <c r="D102" s="77" t="s">
        <v>17</v>
      </c>
      <c r="E102" s="77">
        <v>1</v>
      </c>
      <c r="F102" s="149" t="e">
        <f>Output_Atlantic_Combined!F26</f>
        <v>#DIV/0!</v>
      </c>
      <c r="G102" s="149" t="e">
        <f>Output_Atlantic_Combined!G26</f>
        <v>#DIV/0!</v>
      </c>
      <c r="H102" s="149" t="e">
        <f>Output_Atlantic_Combined!H26</f>
        <v>#DIV/0!</v>
      </c>
      <c r="I102" s="149" t="e">
        <f>Output_Atlantic_Combined!I26</f>
        <v>#DIV/0!</v>
      </c>
      <c r="O102" s="81"/>
    </row>
    <row r="103" spans="1:15" x14ac:dyDescent="0.2">
      <c r="A103" s="81"/>
      <c r="C103" s="77" t="s">
        <v>31</v>
      </c>
      <c r="D103" s="77" t="s">
        <v>17</v>
      </c>
      <c r="E103" s="77">
        <v>2</v>
      </c>
      <c r="F103" s="149" t="e">
        <f>Output_Atlantic_Combined!F27</f>
        <v>#DIV/0!</v>
      </c>
      <c r="G103" s="149" t="e">
        <f>Output_Atlantic_Combined!G27</f>
        <v>#DIV/0!</v>
      </c>
      <c r="H103" s="149" t="e">
        <f>Output_Atlantic_Combined!H27</f>
        <v>#DIV/0!</v>
      </c>
      <c r="I103" s="149" t="e">
        <f>Output_Atlantic_Combined!I27</f>
        <v>#DIV/0!</v>
      </c>
      <c r="O103" s="81"/>
    </row>
    <row r="104" spans="1:15" x14ac:dyDescent="0.2">
      <c r="A104" s="81"/>
      <c r="C104" s="77" t="s">
        <v>33</v>
      </c>
      <c r="D104" s="77" t="s">
        <v>17</v>
      </c>
      <c r="E104" s="77">
        <v>3</v>
      </c>
      <c r="F104" s="149" t="e">
        <f>Output_Atlantic_Combined!F28</f>
        <v>#DIV/0!</v>
      </c>
      <c r="G104" s="149" t="e">
        <f>Output_Atlantic_Combined!G28</f>
        <v>#DIV/0!</v>
      </c>
      <c r="H104" s="149" t="e">
        <f>Output_Atlantic_Combined!H28</f>
        <v>#DIV/0!</v>
      </c>
      <c r="I104" s="149" t="e">
        <f>Output_Atlantic_Combined!I28</f>
        <v>#DIV/0!</v>
      </c>
      <c r="O104" s="81"/>
    </row>
    <row r="105" spans="1:15" x14ac:dyDescent="0.2">
      <c r="A105" s="81"/>
      <c r="C105" s="77" t="s">
        <v>34</v>
      </c>
      <c r="D105" s="77" t="s">
        <v>17</v>
      </c>
      <c r="E105" s="77">
        <v>4</v>
      </c>
      <c r="F105" s="149" t="e">
        <f>Output_Atlantic_Combined!F29</f>
        <v>#DIV/0!</v>
      </c>
      <c r="G105" s="149" t="e">
        <f>Output_Atlantic_Combined!G29</f>
        <v>#DIV/0!</v>
      </c>
      <c r="H105" s="149" t="e">
        <f>Output_Atlantic_Combined!H29</f>
        <v>#DIV/0!</v>
      </c>
      <c r="I105" s="149" t="e">
        <f>Output_Atlantic_Combined!I29</f>
        <v>#DIV/0!</v>
      </c>
      <c r="O105" s="81"/>
    </row>
    <row r="106" spans="1:15" x14ac:dyDescent="0.2">
      <c r="A106" s="81"/>
      <c r="C106" s="77" t="s">
        <v>35</v>
      </c>
      <c r="D106" s="77" t="s">
        <v>17</v>
      </c>
      <c r="E106" s="77">
        <v>5</v>
      </c>
      <c r="F106" s="149" t="e">
        <f>Output_Atlantic_Combined!F30</f>
        <v>#DIV/0!</v>
      </c>
      <c r="G106" s="149" t="e">
        <f>Output_Atlantic_Combined!G30</f>
        <v>#DIV/0!</v>
      </c>
      <c r="H106" s="149" t="e">
        <f>Output_Atlantic_Combined!H30</f>
        <v>#DIV/0!</v>
      </c>
      <c r="I106" s="149" t="e">
        <f>Output_Atlantic_Combined!I30</f>
        <v>#DIV/0!</v>
      </c>
      <c r="O106" s="81"/>
    </row>
    <row r="107" spans="1:15" x14ac:dyDescent="0.2">
      <c r="A107" s="81"/>
      <c r="C107" s="77" t="s">
        <v>36</v>
      </c>
      <c r="D107" s="77" t="s">
        <v>17</v>
      </c>
      <c r="E107" s="77">
        <v>6</v>
      </c>
      <c r="F107" s="149" t="e">
        <f>Output_Atlantic_Combined!F31</f>
        <v>#DIV/0!</v>
      </c>
      <c r="G107" s="149" t="e">
        <f>Output_Atlantic_Combined!G31</f>
        <v>#DIV/0!</v>
      </c>
      <c r="H107" s="149" t="e">
        <f>Output_Atlantic_Combined!H31</f>
        <v>#DIV/0!</v>
      </c>
      <c r="I107" s="149" t="e">
        <f>Output_Atlantic_Combined!I31</f>
        <v>#DIV/0!</v>
      </c>
      <c r="O107" s="81"/>
    </row>
    <row r="108" spans="1:15" x14ac:dyDescent="0.2">
      <c r="A108" s="81"/>
      <c r="C108" s="77" t="s">
        <v>37</v>
      </c>
      <c r="D108" s="77" t="s">
        <v>17</v>
      </c>
      <c r="E108" s="77">
        <v>7</v>
      </c>
      <c r="F108" s="149" t="e">
        <f>Output_Atlantic_Combined!F32</f>
        <v>#DIV/0!</v>
      </c>
      <c r="G108" s="149" t="e">
        <f>Output_Atlantic_Combined!G32</f>
        <v>#DIV/0!</v>
      </c>
      <c r="H108" s="149" t="e">
        <f>Output_Atlantic_Combined!H32</f>
        <v>#DIV/0!</v>
      </c>
      <c r="I108" s="149" t="e">
        <f>Output_Atlantic_Combined!I32</f>
        <v>#DIV/0!</v>
      </c>
      <c r="O108" s="81"/>
    </row>
    <row r="109" spans="1:15" x14ac:dyDescent="0.2">
      <c r="A109" s="81"/>
      <c r="C109" s="77" t="s">
        <v>38</v>
      </c>
      <c r="D109" s="77" t="s">
        <v>17</v>
      </c>
      <c r="E109" s="77">
        <v>8</v>
      </c>
      <c r="F109" s="149" t="e">
        <f>Output_Atlantic_Combined!F33</f>
        <v>#DIV/0!</v>
      </c>
      <c r="G109" s="149" t="e">
        <f>Output_Atlantic_Combined!G33</f>
        <v>#DIV/0!</v>
      </c>
      <c r="H109" s="149" t="e">
        <f>Output_Atlantic_Combined!H33</f>
        <v>#DIV/0!</v>
      </c>
      <c r="I109" s="149" t="e">
        <f>Output_Atlantic_Combined!I33</f>
        <v>#DIV/0!</v>
      </c>
      <c r="O109" s="81"/>
    </row>
    <row r="110" spans="1:15" x14ac:dyDescent="0.2">
      <c r="A110" s="81"/>
      <c r="C110" s="77" t="s">
        <v>39</v>
      </c>
      <c r="D110" s="77" t="s">
        <v>18</v>
      </c>
      <c r="E110" s="77">
        <v>5</v>
      </c>
      <c r="F110" s="149" t="e">
        <f>Output_Atlantic_Combined!F34</f>
        <v>#DIV/0!</v>
      </c>
      <c r="G110" s="149" t="e">
        <f>Output_Atlantic_Combined!G34</f>
        <v>#DIV/0!</v>
      </c>
      <c r="H110" s="149" t="e">
        <f>Output_Atlantic_Combined!H34</f>
        <v>#DIV/0!</v>
      </c>
      <c r="I110" s="149" t="e">
        <f>Output_Atlantic_Combined!I34</f>
        <v>#DIV/0!</v>
      </c>
      <c r="O110" s="81"/>
    </row>
    <row r="111" spans="1:15" x14ac:dyDescent="0.2">
      <c r="A111" s="81"/>
      <c r="C111" s="77" t="s">
        <v>40</v>
      </c>
      <c r="D111" s="77" t="s">
        <v>18</v>
      </c>
      <c r="E111" s="77">
        <v>8</v>
      </c>
      <c r="F111" s="149" t="e">
        <f>Output_Atlantic_Combined!F35</f>
        <v>#DIV/0!</v>
      </c>
      <c r="G111" s="149" t="e">
        <f>Output_Atlantic_Combined!G35</f>
        <v>#DIV/0!</v>
      </c>
      <c r="H111" s="149" t="e">
        <f>Output_Atlantic_Combined!H35</f>
        <v>#DIV/0!</v>
      </c>
      <c r="I111" s="149" t="e">
        <f>Output_Atlantic_Combined!I35</f>
        <v>#DIV/0!</v>
      </c>
      <c r="O111" s="81"/>
    </row>
    <row r="112" spans="1:15" x14ac:dyDescent="0.2">
      <c r="A112" s="81"/>
      <c r="C112" s="77" t="s">
        <v>41</v>
      </c>
      <c r="D112" s="77" t="s">
        <v>15</v>
      </c>
      <c r="E112" s="77">
        <v>4</v>
      </c>
      <c r="F112" s="149" t="e">
        <f>Output_Atlantic_Combined!F36</f>
        <v>#DIV/0!</v>
      </c>
      <c r="G112" s="149" t="e">
        <f>Output_Atlantic_Combined!G36</f>
        <v>#DIV/0!</v>
      </c>
      <c r="H112" s="149" t="e">
        <f>Output_Atlantic_Combined!H36</f>
        <v>#DIV/0!</v>
      </c>
      <c r="I112" s="149" t="e">
        <f>Output_Atlantic_Combined!I36</f>
        <v>#DIV/0!</v>
      </c>
      <c r="O112" s="81"/>
    </row>
    <row r="113" spans="1:15" x14ac:dyDescent="0.2">
      <c r="A113" s="81"/>
      <c r="C113" s="77" t="s">
        <v>42</v>
      </c>
      <c r="D113" s="77" t="s">
        <v>15</v>
      </c>
      <c r="E113" s="77">
        <v>5</v>
      </c>
      <c r="F113" s="149" t="e">
        <f>Output_Atlantic_Combined!F37</f>
        <v>#DIV/0!</v>
      </c>
      <c r="G113" s="149" t="e">
        <f>Output_Atlantic_Combined!G37</f>
        <v>#DIV/0!</v>
      </c>
      <c r="H113" s="149" t="e">
        <f>Output_Atlantic_Combined!H37</f>
        <v>#DIV/0!</v>
      </c>
      <c r="I113" s="149" t="e">
        <f>Output_Atlantic_Combined!I37</f>
        <v>#DIV/0!</v>
      </c>
      <c r="O113" s="81"/>
    </row>
    <row r="114" spans="1:15" x14ac:dyDescent="0.2">
      <c r="A114" s="81"/>
      <c r="C114" s="77" t="s">
        <v>43</v>
      </c>
      <c r="D114" s="77" t="s">
        <v>15</v>
      </c>
      <c r="E114" s="77">
        <v>6</v>
      </c>
      <c r="F114" s="149" t="e">
        <f>Output_Atlantic_Combined!F38</f>
        <v>#DIV/0!</v>
      </c>
      <c r="G114" s="149" t="e">
        <f>Output_Atlantic_Combined!G38</f>
        <v>#DIV/0!</v>
      </c>
      <c r="H114" s="149" t="e">
        <f>Output_Atlantic_Combined!H38</f>
        <v>#DIV/0!</v>
      </c>
      <c r="I114" s="149" t="e">
        <f>Output_Atlantic_Combined!I38</f>
        <v>#DIV/0!</v>
      </c>
      <c r="O114" s="81"/>
    </row>
    <row r="115" spans="1:15" x14ac:dyDescent="0.2">
      <c r="A115" s="81"/>
      <c r="C115" s="77" t="s">
        <v>44</v>
      </c>
      <c r="D115" s="77" t="s">
        <v>15</v>
      </c>
      <c r="E115" s="77">
        <v>7</v>
      </c>
      <c r="F115" s="149" t="e">
        <f>Output_Atlantic_Combined!F39</f>
        <v>#DIV/0!</v>
      </c>
      <c r="G115" s="149" t="e">
        <f>Output_Atlantic_Combined!G39</f>
        <v>#DIV/0!</v>
      </c>
      <c r="H115" s="149" t="e">
        <f>Output_Atlantic_Combined!H39</f>
        <v>#DIV/0!</v>
      </c>
      <c r="I115" s="149" t="e">
        <f>Output_Atlantic_Combined!I39</f>
        <v>#DIV/0!</v>
      </c>
      <c r="O115" s="81"/>
    </row>
    <row r="116" spans="1:15" x14ac:dyDescent="0.2">
      <c r="A116" s="81"/>
      <c r="C116" s="77" t="s">
        <v>45</v>
      </c>
      <c r="D116" s="77" t="s">
        <v>15</v>
      </c>
      <c r="E116" s="77">
        <v>8</v>
      </c>
      <c r="F116" s="149" t="e">
        <f>Output_Atlantic_Combined!F40</f>
        <v>#DIV/0!</v>
      </c>
      <c r="G116" s="149" t="e">
        <f>Output_Atlantic_Combined!G40</f>
        <v>#DIV/0!</v>
      </c>
      <c r="H116" s="149" t="e">
        <f>Output_Atlantic_Combined!H40</f>
        <v>#DIV/0!</v>
      </c>
      <c r="I116" s="149" t="e">
        <f>Output_Atlantic_Combined!I40</f>
        <v>#DIV/0!</v>
      </c>
      <c r="O116" s="81"/>
    </row>
    <row r="117" spans="1:15" x14ac:dyDescent="0.2">
      <c r="A117" s="81"/>
      <c r="C117" s="77" t="s">
        <v>46</v>
      </c>
      <c r="D117" s="77" t="s">
        <v>15</v>
      </c>
      <c r="E117" s="77">
        <v>9</v>
      </c>
      <c r="F117" s="149" t="e">
        <f>Output_Atlantic_Combined!F41</f>
        <v>#DIV/0!</v>
      </c>
      <c r="G117" s="149" t="e">
        <f>Output_Atlantic_Combined!G41</f>
        <v>#DIV/0!</v>
      </c>
      <c r="H117" s="149" t="e">
        <f>Output_Atlantic_Combined!H41</f>
        <v>#DIV/0!</v>
      </c>
      <c r="I117" s="149" t="e">
        <f>Output_Atlantic_Combined!I41</f>
        <v>#DIV/0!</v>
      </c>
      <c r="O117" s="81"/>
    </row>
    <row r="118" spans="1:15" x14ac:dyDescent="0.2">
      <c r="A118" s="81"/>
      <c r="C118" s="77" t="s">
        <v>47</v>
      </c>
      <c r="D118" s="77" t="s">
        <v>19</v>
      </c>
      <c r="E118" s="77">
        <v>10</v>
      </c>
      <c r="F118" s="149" t="e">
        <f>Output_Atlantic_Combined!F42</f>
        <v>#DIV/0!</v>
      </c>
      <c r="G118" s="149" t="e">
        <f>Output_Atlantic_Combined!G42</f>
        <v>#DIV/0!</v>
      </c>
      <c r="H118" s="149" t="e">
        <f>Output_Atlantic_Combined!H42</f>
        <v>#DIV/0!</v>
      </c>
      <c r="I118" s="149" t="e">
        <f>Output_Atlantic_Combined!I42</f>
        <v>#DIV/0!</v>
      </c>
      <c r="O118" s="81"/>
    </row>
    <row r="119" spans="1:15" x14ac:dyDescent="0.2">
      <c r="A119" s="81"/>
      <c r="C119" s="77" t="s">
        <v>48</v>
      </c>
      <c r="D119" s="77" t="s">
        <v>19</v>
      </c>
      <c r="E119" s="77">
        <v>4</v>
      </c>
      <c r="F119" s="149" t="e">
        <f>Output_Atlantic_Combined!F43</f>
        <v>#DIV/0!</v>
      </c>
      <c r="G119" s="149" t="e">
        <f>Output_Atlantic_Combined!G43</f>
        <v>#DIV/0!</v>
      </c>
      <c r="H119" s="149" t="e">
        <f>Output_Atlantic_Combined!H43</f>
        <v>#DIV/0!</v>
      </c>
      <c r="I119" s="149" t="e">
        <f>Output_Atlantic_Combined!I43</f>
        <v>#DIV/0!</v>
      </c>
      <c r="O119" s="81"/>
    </row>
    <row r="120" spans="1:15" x14ac:dyDescent="0.2">
      <c r="A120" s="81"/>
      <c r="C120" s="77" t="s">
        <v>49</v>
      </c>
      <c r="D120" s="77" t="s">
        <v>19</v>
      </c>
      <c r="E120" s="77">
        <v>5</v>
      </c>
      <c r="F120" s="149" t="e">
        <f>Output_Atlantic_Combined!F44</f>
        <v>#DIV/0!</v>
      </c>
      <c r="G120" s="149" t="e">
        <f>Output_Atlantic_Combined!G44</f>
        <v>#DIV/0!</v>
      </c>
      <c r="H120" s="149" t="e">
        <f>Output_Atlantic_Combined!H44</f>
        <v>#DIV/0!</v>
      </c>
      <c r="I120" s="149" t="e">
        <f>Output_Atlantic_Combined!I44</f>
        <v>#DIV/0!</v>
      </c>
      <c r="O120" s="81"/>
    </row>
    <row r="121" spans="1:15" x14ac:dyDescent="0.2">
      <c r="A121" s="81"/>
      <c r="C121" s="77" t="s">
        <v>50</v>
      </c>
      <c r="D121" s="77" t="s">
        <v>19</v>
      </c>
      <c r="E121" s="77">
        <v>8</v>
      </c>
      <c r="F121" s="149" t="e">
        <f>Output_Atlantic_Combined!F45</f>
        <v>#DIV/0!</v>
      </c>
      <c r="G121" s="149" t="e">
        <f>Output_Atlantic_Combined!G45</f>
        <v>#DIV/0!</v>
      </c>
      <c r="H121" s="149" t="e">
        <f>Output_Atlantic_Combined!H45</f>
        <v>#DIV/0!</v>
      </c>
      <c r="I121" s="149" t="e">
        <f>Output_Atlantic_Combined!I45</f>
        <v>#DIV/0!</v>
      </c>
      <c r="O121" s="81"/>
    </row>
    <row r="122" spans="1:15" x14ac:dyDescent="0.2">
      <c r="A122" s="81"/>
      <c r="C122" s="77" t="s">
        <v>51</v>
      </c>
      <c r="D122" s="77" t="s">
        <v>18</v>
      </c>
      <c r="E122" s="77">
        <v>4</v>
      </c>
      <c r="F122" s="149" t="e">
        <f>Output_Atlantic_Combined!F46</f>
        <v>#DIV/0!</v>
      </c>
      <c r="G122" s="149" t="e">
        <f>Output_Atlantic_Combined!G46</f>
        <v>#DIV/0!</v>
      </c>
      <c r="H122" s="149" t="e">
        <f>Output_Atlantic_Combined!H46</f>
        <v>#DIV/0!</v>
      </c>
      <c r="I122" s="149" t="e">
        <f>Output_Atlantic_Combined!I46</f>
        <v>#DIV/0!</v>
      </c>
      <c r="O122" s="81"/>
    </row>
    <row r="123" spans="1:15" x14ac:dyDescent="0.2">
      <c r="A123" s="81"/>
      <c r="C123" s="77" t="s">
        <v>52</v>
      </c>
      <c r="D123" s="77" t="s">
        <v>19</v>
      </c>
      <c r="E123" s="77">
        <v>3</v>
      </c>
      <c r="F123" s="149" t="e">
        <f>Output_Atlantic_Combined!F47</f>
        <v>#DIV/0!</v>
      </c>
      <c r="G123" s="149" t="e">
        <f>Output_Atlantic_Combined!G47</f>
        <v>#DIV/0!</v>
      </c>
      <c r="H123" s="149" t="e">
        <f>Output_Atlantic_Combined!H47</f>
        <v>#DIV/0!</v>
      </c>
      <c r="I123" s="149" t="e">
        <f>Output_Atlantic_Combined!I47</f>
        <v>#DIV/0!</v>
      </c>
      <c r="O123" s="81"/>
    </row>
    <row r="124" spans="1:15" x14ac:dyDescent="0.2">
      <c r="A124" s="81"/>
      <c r="C124" s="77" t="s">
        <v>53</v>
      </c>
      <c r="D124" s="77" t="s">
        <v>19</v>
      </c>
      <c r="E124" s="77">
        <v>6</v>
      </c>
      <c r="F124" s="149" t="e">
        <f>Output_Atlantic_Combined!F48</f>
        <v>#DIV/0!</v>
      </c>
      <c r="G124" s="149" t="e">
        <f>Output_Atlantic_Combined!G48</f>
        <v>#DIV/0!</v>
      </c>
      <c r="H124" s="149" t="e">
        <f>Output_Atlantic_Combined!H48</f>
        <v>#DIV/0!</v>
      </c>
      <c r="I124" s="149" t="e">
        <f>Output_Atlantic_Combined!I48</f>
        <v>#DIV/0!</v>
      </c>
      <c r="O124" s="81"/>
    </row>
    <row r="125" spans="1:15" x14ac:dyDescent="0.2">
      <c r="A125" s="81"/>
      <c r="C125" s="77" t="s">
        <v>54</v>
      </c>
      <c r="D125" s="77" t="s">
        <v>19</v>
      </c>
      <c r="E125" s="77">
        <v>1</v>
      </c>
      <c r="F125" s="149" t="e">
        <f>Output_Atlantic_Combined!F49</f>
        <v>#DIV/0!</v>
      </c>
      <c r="G125" s="149" t="e">
        <f>Output_Atlantic_Combined!G49</f>
        <v>#DIV/0!</v>
      </c>
      <c r="H125" s="149" t="e">
        <f>Output_Atlantic_Combined!H49</f>
        <v>#DIV/0!</v>
      </c>
      <c r="I125" s="149" t="e">
        <f>Output_Atlantic_Combined!I49</f>
        <v>#DIV/0!</v>
      </c>
      <c r="O125" s="81"/>
    </row>
    <row r="126" spans="1:15" x14ac:dyDescent="0.2">
      <c r="A126" s="81"/>
      <c r="C126" s="77" t="s">
        <v>55</v>
      </c>
      <c r="D126" s="77" t="s">
        <v>19</v>
      </c>
      <c r="E126" s="77">
        <v>9</v>
      </c>
      <c r="F126" s="149" t="e">
        <f>Output_Atlantic_Combined!F50</f>
        <v>#DIV/0!</v>
      </c>
      <c r="G126" s="149" t="e">
        <f>Output_Atlantic_Combined!G50</f>
        <v>#DIV/0!</v>
      </c>
      <c r="H126" s="149" t="e">
        <f>Output_Atlantic_Combined!H50</f>
        <v>#DIV/0!</v>
      </c>
      <c r="I126" s="149" t="e">
        <f>Output_Atlantic_Combined!I50</f>
        <v>#DIV/0!</v>
      </c>
      <c r="O126" s="81"/>
    </row>
    <row r="127" spans="1:15" x14ac:dyDescent="0.2">
      <c r="A127" s="81"/>
      <c r="C127" s="77" t="s">
        <v>56</v>
      </c>
      <c r="D127" s="77" t="s">
        <v>20</v>
      </c>
      <c r="E127" s="77">
        <v>1</v>
      </c>
      <c r="F127" s="149" t="e">
        <f>Output_Atlantic_Combined!F51</f>
        <v>#DIV/0!</v>
      </c>
      <c r="G127" s="149" t="e">
        <f>Output_Atlantic_Combined!G51</f>
        <v>#DIV/0!</v>
      </c>
      <c r="H127" s="149" t="e">
        <f>Output_Atlantic_Combined!H51</f>
        <v>#DIV/0!</v>
      </c>
      <c r="I127" s="149" t="e">
        <f>Output_Atlantic_Combined!I51</f>
        <v>#DIV/0!</v>
      </c>
      <c r="O127" s="81"/>
    </row>
    <row r="128" spans="1:15" x14ac:dyDescent="0.2">
      <c r="A128" s="81"/>
      <c r="C128" s="77" t="s">
        <v>57</v>
      </c>
      <c r="D128" s="77" t="s">
        <v>20</v>
      </c>
      <c r="E128" s="77">
        <v>2</v>
      </c>
      <c r="F128" s="149" t="e">
        <f>Output_Atlantic_Combined!F52</f>
        <v>#DIV/0!</v>
      </c>
      <c r="G128" s="149" t="e">
        <f>Output_Atlantic_Combined!G52</f>
        <v>#DIV/0!</v>
      </c>
      <c r="H128" s="149" t="e">
        <f>Output_Atlantic_Combined!H52</f>
        <v>#DIV/0!</v>
      </c>
      <c r="I128" s="149" t="e">
        <f>Output_Atlantic_Combined!I52</f>
        <v>#DIV/0!</v>
      </c>
      <c r="O128" s="81"/>
    </row>
    <row r="129" spans="1:15" x14ac:dyDescent="0.2">
      <c r="A129" s="81"/>
      <c r="C129" s="77" t="s">
        <v>58</v>
      </c>
      <c r="D129" s="77" t="s">
        <v>20</v>
      </c>
      <c r="E129" s="77">
        <v>6</v>
      </c>
      <c r="F129" s="149" t="e">
        <f>Output_Atlantic_Combined!F53</f>
        <v>#DIV/0!</v>
      </c>
      <c r="G129" s="149" t="e">
        <f>Output_Atlantic_Combined!G53</f>
        <v>#DIV/0!</v>
      </c>
      <c r="H129" s="149" t="e">
        <f>Output_Atlantic_Combined!H53</f>
        <v>#DIV/0!</v>
      </c>
      <c r="I129" s="149" t="e">
        <f>Output_Atlantic_Combined!I53</f>
        <v>#DIV/0!</v>
      </c>
      <c r="O129" s="81"/>
    </row>
    <row r="130" spans="1:15" x14ac:dyDescent="0.2">
      <c r="A130" s="81"/>
      <c r="C130" s="77" t="s">
        <v>74</v>
      </c>
      <c r="D130" s="77" t="s">
        <v>59</v>
      </c>
      <c r="E130" s="77">
        <v>1</v>
      </c>
      <c r="F130" s="149" t="e">
        <f>Output_Med_Combined!F7</f>
        <v>#DIV/0!</v>
      </c>
      <c r="G130" s="149" t="e">
        <f>Output_Med_Combined!G7</f>
        <v>#DIV/0!</v>
      </c>
      <c r="H130" s="149" t="e">
        <f>Output_Med_Combined!H7</f>
        <v>#DIV/0!</v>
      </c>
      <c r="I130" s="149" t="e">
        <f>Output_Med_Combined!I7</f>
        <v>#DIV/0!</v>
      </c>
      <c r="O130" s="81"/>
    </row>
    <row r="131" spans="1:15" x14ac:dyDescent="0.2">
      <c r="A131" s="81"/>
      <c r="C131" s="77" t="s">
        <v>75</v>
      </c>
      <c r="D131" s="77" t="s">
        <v>59</v>
      </c>
      <c r="E131" s="77">
        <v>2</v>
      </c>
      <c r="F131" s="149" t="e">
        <f>Output_Med_Combined!F8</f>
        <v>#DIV/0!</v>
      </c>
      <c r="G131" s="149" t="e">
        <f>Output_Med_Combined!G8</f>
        <v>#DIV/0!</v>
      </c>
      <c r="H131" s="149" t="e">
        <f>Output_Med_Combined!H8</f>
        <v>#DIV/0!</v>
      </c>
      <c r="I131" s="149" t="e">
        <f>Output_Med_Combined!I8</f>
        <v>#DIV/0!</v>
      </c>
      <c r="O131" s="81"/>
    </row>
    <row r="132" spans="1:15" x14ac:dyDescent="0.2">
      <c r="A132" s="81"/>
      <c r="C132" s="77" t="s">
        <v>76</v>
      </c>
      <c r="D132" s="77" t="s">
        <v>59</v>
      </c>
      <c r="E132" s="77">
        <v>3</v>
      </c>
      <c r="F132" s="149" t="e">
        <f>Output_Med_Combined!F9</f>
        <v>#DIV/0!</v>
      </c>
      <c r="G132" s="149" t="e">
        <f>Output_Med_Combined!G9</f>
        <v>#DIV/0!</v>
      </c>
      <c r="H132" s="149" t="e">
        <f>Output_Med_Combined!H9</f>
        <v>#DIV/0!</v>
      </c>
      <c r="I132" s="149" t="e">
        <f>Output_Med_Combined!I9</f>
        <v>#DIV/0!</v>
      </c>
      <c r="O132" s="81"/>
    </row>
    <row r="133" spans="1:15" x14ac:dyDescent="0.2">
      <c r="A133" s="81"/>
      <c r="C133" s="77" t="s">
        <v>77</v>
      </c>
      <c r="D133" s="77" t="s">
        <v>59</v>
      </c>
      <c r="E133" s="77">
        <v>5</v>
      </c>
      <c r="F133" s="149" t="e">
        <f>Output_Med_Combined!F10</f>
        <v>#DIV/0!</v>
      </c>
      <c r="G133" s="149" t="e">
        <f>Output_Med_Combined!G10</f>
        <v>#DIV/0!</v>
      </c>
      <c r="H133" s="149" t="e">
        <f>Output_Med_Combined!H10</f>
        <v>#DIV/0!</v>
      </c>
      <c r="I133" s="149" t="e">
        <f>Output_Med_Combined!I10</f>
        <v>#DIV/0!</v>
      </c>
      <c r="O133" s="81"/>
    </row>
    <row r="134" spans="1:15" x14ac:dyDescent="0.2">
      <c r="A134" s="81"/>
      <c r="C134" s="77" t="s">
        <v>78</v>
      </c>
      <c r="D134" s="77" t="s">
        <v>13</v>
      </c>
      <c r="E134" s="77">
        <v>10</v>
      </c>
      <c r="F134" s="149" t="e">
        <f>Output_Med_Combined!F11</f>
        <v>#DIV/0!</v>
      </c>
      <c r="G134" s="149" t="e">
        <f>Output_Med_Combined!G11</f>
        <v>#DIV/0!</v>
      </c>
      <c r="H134" s="149" t="e">
        <f>Output_Med_Combined!H11</f>
        <v>#DIV/0!</v>
      </c>
      <c r="I134" s="149" t="e">
        <f>Output_Med_Combined!I11</f>
        <v>#DIV/0!</v>
      </c>
      <c r="O134" s="81"/>
    </row>
    <row r="135" spans="1:15" x14ac:dyDescent="0.2">
      <c r="A135" s="81"/>
      <c r="C135" s="77" t="s">
        <v>79</v>
      </c>
      <c r="D135" s="77" t="s">
        <v>13</v>
      </c>
      <c r="E135" s="77">
        <v>4</v>
      </c>
      <c r="F135" s="149" t="e">
        <f>Output_Med_Combined!F12</f>
        <v>#DIV/0!</v>
      </c>
      <c r="G135" s="149" t="e">
        <f>Output_Med_Combined!G12</f>
        <v>#DIV/0!</v>
      </c>
      <c r="H135" s="149" t="e">
        <f>Output_Med_Combined!H12</f>
        <v>#DIV/0!</v>
      </c>
      <c r="I135" s="149" t="e">
        <f>Output_Med_Combined!I12</f>
        <v>#DIV/0!</v>
      </c>
      <c r="O135" s="81"/>
    </row>
    <row r="136" spans="1:15" x14ac:dyDescent="0.2">
      <c r="A136" s="81"/>
      <c r="C136" s="77" t="s">
        <v>80</v>
      </c>
      <c r="D136" s="77" t="s">
        <v>13</v>
      </c>
      <c r="E136" s="77">
        <v>5</v>
      </c>
      <c r="F136" s="149" t="e">
        <f>Output_Med_Combined!F13</f>
        <v>#DIV/0!</v>
      </c>
      <c r="G136" s="149" t="e">
        <f>Output_Med_Combined!G13</f>
        <v>#DIV/0!</v>
      </c>
      <c r="H136" s="149" t="e">
        <f>Output_Med_Combined!H13</f>
        <v>#DIV/0!</v>
      </c>
      <c r="I136" s="149" t="e">
        <f>Output_Med_Combined!I13</f>
        <v>#DIV/0!</v>
      </c>
      <c r="O136" s="81"/>
    </row>
    <row r="137" spans="1:15" x14ac:dyDescent="0.2">
      <c r="A137" s="81"/>
      <c r="C137" s="77" t="s">
        <v>81</v>
      </c>
      <c r="D137" s="77" t="s">
        <v>13</v>
      </c>
      <c r="E137" s="77">
        <v>6</v>
      </c>
      <c r="F137" s="149" t="e">
        <f>Output_Med_Combined!F14</f>
        <v>#DIV/0!</v>
      </c>
      <c r="G137" s="149" t="e">
        <f>Output_Med_Combined!G14</f>
        <v>#DIV/0!</v>
      </c>
      <c r="H137" s="149" t="e">
        <f>Output_Med_Combined!H14</f>
        <v>#DIV/0!</v>
      </c>
      <c r="I137" s="149" t="e">
        <f>Output_Med_Combined!I14</f>
        <v>#DIV/0!</v>
      </c>
      <c r="O137" s="81"/>
    </row>
    <row r="138" spans="1:15" x14ac:dyDescent="0.2">
      <c r="A138" s="81"/>
      <c r="C138" s="77" t="s">
        <v>82</v>
      </c>
      <c r="D138" s="77" t="s">
        <v>13</v>
      </c>
      <c r="E138" s="77">
        <v>7</v>
      </c>
      <c r="F138" s="149" t="e">
        <f>Output_Med_Combined!F15</f>
        <v>#DIV/0!</v>
      </c>
      <c r="G138" s="149" t="e">
        <f>Output_Med_Combined!G15</f>
        <v>#DIV/0!</v>
      </c>
      <c r="H138" s="149" t="e">
        <f>Output_Med_Combined!H15</f>
        <v>#DIV/0!</v>
      </c>
      <c r="I138" s="149" t="e">
        <f>Output_Med_Combined!I15</f>
        <v>#DIV/0!</v>
      </c>
      <c r="O138" s="81"/>
    </row>
    <row r="139" spans="1:15" x14ac:dyDescent="0.2">
      <c r="A139" s="81"/>
      <c r="C139" s="77" t="s">
        <v>83</v>
      </c>
      <c r="D139" s="77" t="s">
        <v>13</v>
      </c>
      <c r="E139" s="77">
        <v>8</v>
      </c>
      <c r="F139" s="149" t="e">
        <f>Output_Med_Combined!F16</f>
        <v>#DIV/0!</v>
      </c>
      <c r="G139" s="149" t="e">
        <f>Output_Med_Combined!G16</f>
        <v>#DIV/0!</v>
      </c>
      <c r="H139" s="149" t="e">
        <f>Output_Med_Combined!H16</f>
        <v>#DIV/0!</v>
      </c>
      <c r="I139" s="149" t="e">
        <f>Output_Med_Combined!I16</f>
        <v>#DIV/0!</v>
      </c>
      <c r="O139" s="81"/>
    </row>
    <row r="140" spans="1:15" x14ac:dyDescent="0.2">
      <c r="A140" s="81"/>
      <c r="C140" s="77" t="s">
        <v>84</v>
      </c>
      <c r="D140" s="77" t="s">
        <v>13</v>
      </c>
      <c r="E140" s="77">
        <v>9</v>
      </c>
      <c r="F140" s="149" t="e">
        <f>Output_Med_Combined!F17</f>
        <v>#DIV/0!</v>
      </c>
      <c r="G140" s="149" t="e">
        <f>Output_Med_Combined!G17</f>
        <v>#DIV/0!</v>
      </c>
      <c r="H140" s="149" t="e">
        <f>Output_Med_Combined!H17</f>
        <v>#DIV/0!</v>
      </c>
      <c r="I140" s="149" t="e">
        <f>Output_Med_Combined!I17</f>
        <v>#DIV/0!</v>
      </c>
      <c r="O140" s="81"/>
    </row>
    <row r="141" spans="1:15" x14ac:dyDescent="0.2">
      <c r="A141" s="81"/>
      <c r="C141" s="77" t="s">
        <v>85</v>
      </c>
      <c r="D141" s="77" t="s">
        <v>60</v>
      </c>
      <c r="E141" s="77">
        <v>1</v>
      </c>
      <c r="F141" s="149" t="e">
        <f>Output_Med_Combined!F18</f>
        <v>#DIV/0!</v>
      </c>
      <c r="G141" s="149" t="e">
        <f>Output_Med_Combined!G18</f>
        <v>#DIV/0!</v>
      </c>
      <c r="H141" s="149" t="e">
        <f>Output_Med_Combined!H18</f>
        <v>#DIV/0!</v>
      </c>
      <c r="I141" s="149" t="e">
        <f>Output_Med_Combined!I18</f>
        <v>#DIV/0!</v>
      </c>
      <c r="O141" s="81"/>
    </row>
    <row r="142" spans="1:15" x14ac:dyDescent="0.2">
      <c r="A142" s="81"/>
      <c r="C142" s="77" t="s">
        <v>86</v>
      </c>
      <c r="D142" s="77" t="s">
        <v>60</v>
      </c>
      <c r="E142" s="77">
        <v>10</v>
      </c>
      <c r="F142" s="149" t="e">
        <f>Output_Med_Combined!F19</f>
        <v>#DIV/0!</v>
      </c>
      <c r="G142" s="149" t="e">
        <f>Output_Med_Combined!G19</f>
        <v>#DIV/0!</v>
      </c>
      <c r="H142" s="149" t="e">
        <f>Output_Med_Combined!H19</f>
        <v>#DIV/0!</v>
      </c>
      <c r="I142" s="149" t="e">
        <f>Output_Med_Combined!I19</f>
        <v>#DIV/0!</v>
      </c>
      <c r="O142" s="81"/>
    </row>
    <row r="143" spans="1:15" x14ac:dyDescent="0.2">
      <c r="A143" s="81"/>
      <c r="C143" s="77" t="s">
        <v>87</v>
      </c>
      <c r="D143" s="77" t="s">
        <v>60</v>
      </c>
      <c r="E143" s="77">
        <v>2</v>
      </c>
      <c r="F143" s="149" t="e">
        <f>Output_Med_Combined!F20</f>
        <v>#DIV/0!</v>
      </c>
      <c r="G143" s="149" t="e">
        <f>Output_Med_Combined!G20</f>
        <v>#DIV/0!</v>
      </c>
      <c r="H143" s="149" t="e">
        <f>Output_Med_Combined!H20</f>
        <v>#DIV/0!</v>
      </c>
      <c r="I143" s="149" t="e">
        <f>Output_Med_Combined!I20</f>
        <v>#DIV/0!</v>
      </c>
      <c r="O143" s="81"/>
    </row>
    <row r="144" spans="1:15" x14ac:dyDescent="0.2">
      <c r="A144" s="81"/>
      <c r="C144" s="77" t="s">
        <v>88</v>
      </c>
      <c r="D144" s="77" t="s">
        <v>60</v>
      </c>
      <c r="E144" s="77">
        <v>3</v>
      </c>
      <c r="F144" s="149" t="e">
        <f>Output_Med_Combined!F21</f>
        <v>#DIV/0!</v>
      </c>
      <c r="G144" s="149" t="e">
        <f>Output_Med_Combined!G21</f>
        <v>#DIV/0!</v>
      </c>
      <c r="H144" s="149" t="e">
        <f>Output_Med_Combined!H21</f>
        <v>#DIV/0!</v>
      </c>
      <c r="I144" s="149" t="e">
        <f>Output_Med_Combined!I21</f>
        <v>#DIV/0!</v>
      </c>
      <c r="O144" s="81"/>
    </row>
    <row r="145" spans="1:15" x14ac:dyDescent="0.2">
      <c r="A145" s="81"/>
      <c r="C145" s="77" t="s">
        <v>89</v>
      </c>
      <c r="D145" s="77" t="s">
        <v>60</v>
      </c>
      <c r="E145" s="77">
        <v>4</v>
      </c>
      <c r="F145" s="149" t="e">
        <f>Output_Med_Combined!F22</f>
        <v>#DIV/0!</v>
      </c>
      <c r="G145" s="149" t="e">
        <f>Output_Med_Combined!G22</f>
        <v>#DIV/0!</v>
      </c>
      <c r="H145" s="149" t="e">
        <f>Output_Med_Combined!H22</f>
        <v>#DIV/0!</v>
      </c>
      <c r="I145" s="149" t="e">
        <f>Output_Med_Combined!I22</f>
        <v>#DIV/0!</v>
      </c>
      <c r="O145" s="81"/>
    </row>
    <row r="146" spans="1:15" x14ac:dyDescent="0.2">
      <c r="A146" s="81"/>
      <c r="C146" s="77" t="s">
        <v>90</v>
      </c>
      <c r="D146" s="77" t="s">
        <v>60</v>
      </c>
      <c r="E146" s="77">
        <v>5</v>
      </c>
      <c r="F146" s="149" t="e">
        <f>Output_Med_Combined!F23</f>
        <v>#DIV/0!</v>
      </c>
      <c r="G146" s="149" t="e">
        <f>Output_Med_Combined!G23</f>
        <v>#DIV/0!</v>
      </c>
      <c r="H146" s="149" t="e">
        <f>Output_Med_Combined!H23</f>
        <v>#DIV/0!</v>
      </c>
      <c r="I146" s="149" t="e">
        <f>Output_Med_Combined!I23</f>
        <v>#DIV/0!</v>
      </c>
      <c r="O146" s="81"/>
    </row>
    <row r="147" spans="1:15" x14ac:dyDescent="0.2">
      <c r="A147" s="81"/>
      <c r="C147" s="77" t="s">
        <v>91</v>
      </c>
      <c r="D147" s="77" t="s">
        <v>60</v>
      </c>
      <c r="E147" s="77">
        <v>6</v>
      </c>
      <c r="F147" s="149" t="e">
        <f>Output_Med_Combined!F24</f>
        <v>#DIV/0!</v>
      </c>
      <c r="G147" s="149" t="e">
        <f>Output_Med_Combined!G24</f>
        <v>#DIV/0!</v>
      </c>
      <c r="H147" s="149" t="e">
        <f>Output_Med_Combined!H24</f>
        <v>#DIV/0!</v>
      </c>
      <c r="I147" s="149" t="e">
        <f>Output_Med_Combined!I24</f>
        <v>#DIV/0!</v>
      </c>
      <c r="O147" s="81"/>
    </row>
    <row r="148" spans="1:15" x14ac:dyDescent="0.2">
      <c r="A148" s="81"/>
      <c r="C148" s="77" t="s">
        <v>92</v>
      </c>
      <c r="D148" s="77" t="s">
        <v>60</v>
      </c>
      <c r="E148" s="77">
        <v>7</v>
      </c>
      <c r="F148" s="149" t="e">
        <f>Output_Med_Combined!F25</f>
        <v>#DIV/0!</v>
      </c>
      <c r="G148" s="149" t="e">
        <f>Output_Med_Combined!G25</f>
        <v>#DIV/0!</v>
      </c>
      <c r="H148" s="149" t="e">
        <f>Output_Med_Combined!H25</f>
        <v>#DIV/0!</v>
      </c>
      <c r="I148" s="149" t="e">
        <f>Output_Med_Combined!I25</f>
        <v>#DIV/0!</v>
      </c>
      <c r="O148" s="81"/>
    </row>
    <row r="149" spans="1:15" x14ac:dyDescent="0.2">
      <c r="A149" s="81"/>
      <c r="C149" s="77" t="s">
        <v>93</v>
      </c>
      <c r="D149" s="77" t="s">
        <v>60</v>
      </c>
      <c r="E149" s="77">
        <v>8</v>
      </c>
      <c r="F149" s="149" t="e">
        <f>Output_Med_Combined!F26</f>
        <v>#DIV/0!</v>
      </c>
      <c r="G149" s="149" t="e">
        <f>Output_Med_Combined!G26</f>
        <v>#DIV/0!</v>
      </c>
      <c r="H149" s="149" t="e">
        <f>Output_Med_Combined!H26</f>
        <v>#DIV/0!</v>
      </c>
      <c r="I149" s="149" t="e">
        <f>Output_Med_Combined!I26</f>
        <v>#DIV/0!</v>
      </c>
      <c r="O149" s="81"/>
    </row>
    <row r="150" spans="1:15" x14ac:dyDescent="0.2">
      <c r="A150" s="81"/>
      <c r="C150" s="77" t="s">
        <v>94</v>
      </c>
      <c r="D150" s="77" t="s">
        <v>60</v>
      </c>
      <c r="E150" s="77">
        <v>9</v>
      </c>
      <c r="F150" s="149" t="e">
        <f>Output_Med_Combined!F27</f>
        <v>#DIV/0!</v>
      </c>
      <c r="G150" s="149" t="e">
        <f>Output_Med_Combined!G27</f>
        <v>#DIV/0!</v>
      </c>
      <c r="H150" s="149" t="e">
        <f>Output_Med_Combined!H27</f>
        <v>#DIV/0!</v>
      </c>
      <c r="I150" s="149" t="e">
        <f>Output_Med_Combined!I27</f>
        <v>#DIV/0!</v>
      </c>
      <c r="O150" s="81"/>
    </row>
    <row r="151" spans="1:15" x14ac:dyDescent="0.2">
      <c r="A151" s="81"/>
      <c r="C151" s="77" t="s">
        <v>95</v>
      </c>
      <c r="D151" s="77" t="s">
        <v>61</v>
      </c>
      <c r="E151" s="77">
        <v>10</v>
      </c>
      <c r="F151" s="149" t="e">
        <f>Output_Med_Combined!F28</f>
        <v>#DIV/0!</v>
      </c>
      <c r="G151" s="149" t="e">
        <f>Output_Med_Combined!G28</f>
        <v>#DIV/0!</v>
      </c>
      <c r="H151" s="149" t="e">
        <f>Output_Med_Combined!H28</f>
        <v>#DIV/0!</v>
      </c>
      <c r="I151" s="149" t="e">
        <f>Output_Med_Combined!I28</f>
        <v>#DIV/0!</v>
      </c>
      <c r="O151" s="81"/>
    </row>
    <row r="152" spans="1:15" x14ac:dyDescent="0.2">
      <c r="A152" s="81"/>
      <c r="C152" s="77" t="s">
        <v>96</v>
      </c>
      <c r="D152" s="77" t="s">
        <v>61</v>
      </c>
      <c r="E152" s="77">
        <v>2</v>
      </c>
      <c r="F152" s="149" t="e">
        <f>Output_Med_Combined!F29</f>
        <v>#DIV/0!</v>
      </c>
      <c r="G152" s="149" t="e">
        <f>Output_Med_Combined!G29</f>
        <v>#DIV/0!</v>
      </c>
      <c r="H152" s="149" t="e">
        <f>Output_Med_Combined!H29</f>
        <v>#DIV/0!</v>
      </c>
      <c r="I152" s="149" t="e">
        <f>Output_Med_Combined!I29</f>
        <v>#DIV/0!</v>
      </c>
      <c r="O152" s="81"/>
    </row>
    <row r="153" spans="1:15" x14ac:dyDescent="0.2">
      <c r="A153" s="81"/>
      <c r="C153" s="77" t="s">
        <v>97</v>
      </c>
      <c r="D153" s="77" t="s">
        <v>61</v>
      </c>
      <c r="E153" s="77">
        <v>3</v>
      </c>
      <c r="F153" s="149" t="e">
        <f>Output_Med_Combined!F30</f>
        <v>#DIV/0!</v>
      </c>
      <c r="G153" s="149" t="e">
        <f>Output_Med_Combined!G30</f>
        <v>#DIV/0!</v>
      </c>
      <c r="H153" s="149" t="e">
        <f>Output_Med_Combined!H30</f>
        <v>#DIV/0!</v>
      </c>
      <c r="I153" s="149" t="e">
        <f>Output_Med_Combined!I30</f>
        <v>#DIV/0!</v>
      </c>
      <c r="O153" s="81"/>
    </row>
    <row r="154" spans="1:15" x14ac:dyDescent="0.2">
      <c r="A154" s="81"/>
      <c r="C154" s="77" t="s">
        <v>98</v>
      </c>
      <c r="D154" s="77" t="s">
        <v>61</v>
      </c>
      <c r="E154" s="77">
        <v>5</v>
      </c>
      <c r="F154" s="149" t="e">
        <f>Output_Med_Combined!F31</f>
        <v>#DIV/0!</v>
      </c>
      <c r="G154" s="149" t="e">
        <f>Output_Med_Combined!G31</f>
        <v>#DIV/0!</v>
      </c>
      <c r="H154" s="149" t="e">
        <f>Output_Med_Combined!H31</f>
        <v>#DIV/0!</v>
      </c>
      <c r="I154" s="149" t="e">
        <f>Output_Med_Combined!I31</f>
        <v>#DIV/0!</v>
      </c>
      <c r="O154" s="81"/>
    </row>
    <row r="155" spans="1:15" x14ac:dyDescent="0.2">
      <c r="A155" s="81"/>
      <c r="C155" s="77" t="s">
        <v>99</v>
      </c>
      <c r="D155" s="77" t="s">
        <v>61</v>
      </c>
      <c r="E155" s="77">
        <v>6</v>
      </c>
      <c r="F155" s="149" t="e">
        <f>Output_Med_Combined!F32</f>
        <v>#DIV/0!</v>
      </c>
      <c r="G155" s="149" t="e">
        <f>Output_Med_Combined!G32</f>
        <v>#DIV/0!</v>
      </c>
      <c r="H155" s="149" t="e">
        <f>Output_Med_Combined!H32</f>
        <v>#DIV/0!</v>
      </c>
      <c r="I155" s="149" t="e">
        <f>Output_Med_Combined!I32</f>
        <v>#DIV/0!</v>
      </c>
      <c r="O155" s="81"/>
    </row>
    <row r="156" spans="1:15" x14ac:dyDescent="0.2">
      <c r="A156" s="81"/>
      <c r="C156" s="77" t="s">
        <v>100</v>
      </c>
      <c r="D156" s="77" t="s">
        <v>61</v>
      </c>
      <c r="E156" s="77">
        <v>7</v>
      </c>
      <c r="F156" s="149" t="e">
        <f>Output_Med_Combined!F33</f>
        <v>#DIV/0!</v>
      </c>
      <c r="G156" s="149" t="e">
        <f>Output_Med_Combined!G33</f>
        <v>#DIV/0!</v>
      </c>
      <c r="H156" s="149" t="e">
        <f>Output_Med_Combined!H33</f>
        <v>#DIV/0!</v>
      </c>
      <c r="I156" s="149" t="e">
        <f>Output_Med_Combined!I33</f>
        <v>#DIV/0!</v>
      </c>
      <c r="O156" s="81"/>
    </row>
    <row r="157" spans="1:15" x14ac:dyDescent="0.2">
      <c r="A157" s="81"/>
      <c r="C157" s="77" t="s">
        <v>101</v>
      </c>
      <c r="D157" s="77" t="s">
        <v>61</v>
      </c>
      <c r="E157" s="77">
        <v>8</v>
      </c>
      <c r="F157" s="149" t="e">
        <f>Output_Med_Combined!F34</f>
        <v>#DIV/0!</v>
      </c>
      <c r="G157" s="149" t="e">
        <f>Output_Med_Combined!G34</f>
        <v>#DIV/0!</v>
      </c>
      <c r="H157" s="149" t="e">
        <f>Output_Med_Combined!H34</f>
        <v>#DIV/0!</v>
      </c>
      <c r="I157" s="149" t="e">
        <f>Output_Med_Combined!I34</f>
        <v>#DIV/0!</v>
      </c>
      <c r="O157" s="81"/>
    </row>
    <row r="158" spans="1:15" x14ac:dyDescent="0.2">
      <c r="A158" s="81"/>
      <c r="C158" s="77" t="s">
        <v>102</v>
      </c>
      <c r="D158" s="77" t="s">
        <v>61</v>
      </c>
      <c r="E158" s="77">
        <v>9</v>
      </c>
      <c r="F158" s="149" t="e">
        <f>Output_Med_Combined!F35</f>
        <v>#DIV/0!</v>
      </c>
      <c r="G158" s="149" t="e">
        <f>Output_Med_Combined!G35</f>
        <v>#DIV/0!</v>
      </c>
      <c r="H158" s="149" t="e">
        <f>Output_Med_Combined!H35</f>
        <v>#DIV/0!</v>
      </c>
      <c r="I158" s="149" t="e">
        <f>Output_Med_Combined!I35</f>
        <v>#DIV/0!</v>
      </c>
      <c r="O158" s="81"/>
    </row>
    <row r="159" spans="1:15" x14ac:dyDescent="0.2">
      <c r="A159" s="81"/>
      <c r="C159" s="77" t="s">
        <v>103</v>
      </c>
      <c r="D159" s="77" t="s">
        <v>62</v>
      </c>
      <c r="E159" s="77">
        <v>1</v>
      </c>
      <c r="F159" s="149" t="e">
        <f>Output_Med_Combined!F36</f>
        <v>#DIV/0!</v>
      </c>
      <c r="G159" s="149" t="e">
        <f>Output_Med_Combined!G36</f>
        <v>#DIV/0!</v>
      </c>
      <c r="H159" s="149" t="e">
        <f>Output_Med_Combined!H36</f>
        <v>#DIV/0!</v>
      </c>
      <c r="I159" s="149" t="e">
        <f>Output_Med_Combined!I36</f>
        <v>#DIV/0!</v>
      </c>
      <c r="O159" s="81"/>
    </row>
    <row r="160" spans="1:15" x14ac:dyDescent="0.2">
      <c r="A160" s="81"/>
      <c r="C160" s="77" t="s">
        <v>104</v>
      </c>
      <c r="D160" s="77" t="s">
        <v>62</v>
      </c>
      <c r="E160" s="77">
        <v>10</v>
      </c>
      <c r="F160" s="149" t="e">
        <f>Output_Med_Combined!F37</f>
        <v>#DIV/0!</v>
      </c>
      <c r="G160" s="149" t="e">
        <f>Output_Med_Combined!G37</f>
        <v>#DIV/0!</v>
      </c>
      <c r="H160" s="149" t="e">
        <f>Output_Med_Combined!H37</f>
        <v>#DIV/0!</v>
      </c>
      <c r="I160" s="149" t="e">
        <f>Output_Med_Combined!I37</f>
        <v>#DIV/0!</v>
      </c>
      <c r="O160" s="81"/>
    </row>
    <row r="161" spans="1:15" x14ac:dyDescent="0.2">
      <c r="A161" s="81"/>
      <c r="C161" s="77" t="s">
        <v>105</v>
      </c>
      <c r="D161" s="77" t="s">
        <v>62</v>
      </c>
      <c r="E161" s="77">
        <v>2</v>
      </c>
      <c r="F161" s="149" t="e">
        <f>Output_Med_Combined!F38</f>
        <v>#DIV/0!</v>
      </c>
      <c r="G161" s="149" t="e">
        <f>Output_Med_Combined!G38</f>
        <v>#DIV/0!</v>
      </c>
      <c r="H161" s="149" t="e">
        <f>Output_Med_Combined!H38</f>
        <v>#DIV/0!</v>
      </c>
      <c r="I161" s="149" t="e">
        <f>Output_Med_Combined!I38</f>
        <v>#DIV/0!</v>
      </c>
      <c r="O161" s="81"/>
    </row>
    <row r="162" spans="1:15" x14ac:dyDescent="0.2">
      <c r="A162" s="81"/>
      <c r="C162" s="77" t="s">
        <v>106</v>
      </c>
      <c r="D162" s="77" t="s">
        <v>62</v>
      </c>
      <c r="E162" s="77">
        <v>3</v>
      </c>
      <c r="F162" s="149" t="e">
        <f>Output_Med_Combined!F39</f>
        <v>#DIV/0!</v>
      </c>
      <c r="G162" s="149" t="e">
        <f>Output_Med_Combined!G39</f>
        <v>#DIV/0!</v>
      </c>
      <c r="H162" s="149" t="e">
        <f>Output_Med_Combined!H39</f>
        <v>#DIV/0!</v>
      </c>
      <c r="I162" s="149" t="e">
        <f>Output_Med_Combined!I39</f>
        <v>#DIV/0!</v>
      </c>
      <c r="O162" s="81"/>
    </row>
    <row r="163" spans="1:15" x14ac:dyDescent="0.2">
      <c r="A163" s="81"/>
      <c r="C163" s="77" t="s">
        <v>107</v>
      </c>
      <c r="D163" s="77" t="s">
        <v>62</v>
      </c>
      <c r="E163" s="77">
        <v>4</v>
      </c>
      <c r="F163" s="149" t="e">
        <f>Output_Med_Combined!F40</f>
        <v>#DIV/0!</v>
      </c>
      <c r="G163" s="149" t="e">
        <f>Output_Med_Combined!G40</f>
        <v>#DIV/0!</v>
      </c>
      <c r="H163" s="149" t="e">
        <f>Output_Med_Combined!H40</f>
        <v>#DIV/0!</v>
      </c>
      <c r="I163" s="149" t="e">
        <f>Output_Med_Combined!I40</f>
        <v>#DIV/0!</v>
      </c>
      <c r="O163" s="81"/>
    </row>
    <row r="164" spans="1:15" x14ac:dyDescent="0.2">
      <c r="A164" s="81"/>
      <c r="C164" s="77" t="s">
        <v>108</v>
      </c>
      <c r="D164" s="77" t="s">
        <v>62</v>
      </c>
      <c r="E164" s="77">
        <v>5</v>
      </c>
      <c r="F164" s="149" t="e">
        <f>Output_Med_Combined!F41</f>
        <v>#DIV/0!</v>
      </c>
      <c r="G164" s="149" t="e">
        <f>Output_Med_Combined!G41</f>
        <v>#DIV/0!</v>
      </c>
      <c r="H164" s="149" t="e">
        <f>Output_Med_Combined!H41</f>
        <v>#DIV/0!</v>
      </c>
      <c r="I164" s="149" t="e">
        <f>Output_Med_Combined!I41</f>
        <v>#DIV/0!</v>
      </c>
      <c r="O164" s="81"/>
    </row>
    <row r="165" spans="1:15" x14ac:dyDescent="0.2">
      <c r="A165" s="81"/>
      <c r="C165" s="77" t="s">
        <v>109</v>
      </c>
      <c r="D165" s="77" t="s">
        <v>62</v>
      </c>
      <c r="E165" s="77">
        <v>6</v>
      </c>
      <c r="F165" s="149" t="e">
        <f>Output_Med_Combined!F42</f>
        <v>#DIV/0!</v>
      </c>
      <c r="G165" s="149" t="e">
        <f>Output_Med_Combined!G42</f>
        <v>#DIV/0!</v>
      </c>
      <c r="H165" s="149" t="e">
        <f>Output_Med_Combined!H42</f>
        <v>#DIV/0!</v>
      </c>
      <c r="I165" s="149" t="e">
        <f>Output_Med_Combined!I42</f>
        <v>#DIV/0!</v>
      </c>
      <c r="O165" s="81"/>
    </row>
    <row r="166" spans="1:15" x14ac:dyDescent="0.2">
      <c r="A166" s="81"/>
      <c r="C166" s="77" t="s">
        <v>110</v>
      </c>
      <c r="D166" s="77" t="s">
        <v>62</v>
      </c>
      <c r="E166" s="77">
        <v>7</v>
      </c>
      <c r="F166" s="149" t="e">
        <f>Output_Med_Combined!F43</f>
        <v>#DIV/0!</v>
      </c>
      <c r="G166" s="149" t="e">
        <f>Output_Med_Combined!G43</f>
        <v>#DIV/0!</v>
      </c>
      <c r="H166" s="149" t="e">
        <f>Output_Med_Combined!H43</f>
        <v>#DIV/0!</v>
      </c>
      <c r="I166" s="149" t="e">
        <f>Output_Med_Combined!I43</f>
        <v>#DIV/0!</v>
      </c>
      <c r="O166" s="81"/>
    </row>
    <row r="167" spans="1:15" x14ac:dyDescent="0.2">
      <c r="A167" s="81"/>
      <c r="C167" s="77" t="s">
        <v>111</v>
      </c>
      <c r="D167" s="77" t="s">
        <v>62</v>
      </c>
      <c r="E167" s="77">
        <v>8</v>
      </c>
      <c r="F167" s="149" t="e">
        <f>Output_Med_Combined!F44</f>
        <v>#DIV/0!</v>
      </c>
      <c r="G167" s="149" t="e">
        <f>Output_Med_Combined!G44</f>
        <v>#DIV/0!</v>
      </c>
      <c r="H167" s="149" t="e">
        <f>Output_Med_Combined!H44</f>
        <v>#DIV/0!</v>
      </c>
      <c r="I167" s="149" t="e">
        <f>Output_Med_Combined!I44</f>
        <v>#DIV/0!</v>
      </c>
      <c r="O167" s="81"/>
    </row>
    <row r="168" spans="1:15" x14ac:dyDescent="0.2">
      <c r="A168" s="81"/>
      <c r="C168" s="77" t="s">
        <v>112</v>
      </c>
      <c r="D168" s="77" t="s">
        <v>62</v>
      </c>
      <c r="E168" s="77">
        <v>9</v>
      </c>
      <c r="F168" s="149" t="e">
        <f>Output_Med_Combined!F45</f>
        <v>#DIV/0!</v>
      </c>
      <c r="G168" s="149" t="e">
        <f>Output_Med_Combined!G45</f>
        <v>#DIV/0!</v>
      </c>
      <c r="H168" s="149" t="e">
        <f>Output_Med_Combined!H45</f>
        <v>#DIV/0!</v>
      </c>
      <c r="I168" s="149" t="e">
        <f>Output_Med_Combined!I45</f>
        <v>#DIV/0!</v>
      </c>
      <c r="O168" s="81"/>
    </row>
    <row r="169" spans="1:15" x14ac:dyDescent="0.2">
      <c r="A169" s="81"/>
      <c r="C169" s="77" t="s">
        <v>113</v>
      </c>
      <c r="D169" s="77" t="s">
        <v>63</v>
      </c>
      <c r="E169" s="77">
        <v>1</v>
      </c>
      <c r="F169" s="149" t="e">
        <f>Output_Med_Combined!F46</f>
        <v>#DIV/0!</v>
      </c>
      <c r="G169" s="149" t="e">
        <f>Output_Med_Combined!G46</f>
        <v>#DIV/0!</v>
      </c>
      <c r="H169" s="149" t="e">
        <f>Output_Med_Combined!H46</f>
        <v>#DIV/0!</v>
      </c>
      <c r="I169" s="149" t="e">
        <f>Output_Med_Combined!I46</f>
        <v>#DIV/0!</v>
      </c>
      <c r="O169" s="81"/>
    </row>
    <row r="170" spans="1:15" x14ac:dyDescent="0.2">
      <c r="A170" s="81"/>
      <c r="C170" s="77" t="s">
        <v>114</v>
      </c>
      <c r="D170" s="77" t="s">
        <v>63</v>
      </c>
      <c r="E170" s="77">
        <v>3</v>
      </c>
      <c r="F170" s="149" t="e">
        <f>Output_Med_Combined!F47</f>
        <v>#DIV/0!</v>
      </c>
      <c r="G170" s="149" t="e">
        <f>Output_Med_Combined!G47</f>
        <v>#DIV/0!</v>
      </c>
      <c r="H170" s="149" t="e">
        <f>Output_Med_Combined!H47</f>
        <v>#DIV/0!</v>
      </c>
      <c r="I170" s="149" t="e">
        <f>Output_Med_Combined!I47</f>
        <v>#DIV/0!</v>
      </c>
      <c r="O170" s="81"/>
    </row>
    <row r="171" spans="1:15" x14ac:dyDescent="0.2">
      <c r="A171" s="81"/>
      <c r="C171" s="77" t="s">
        <v>115</v>
      </c>
      <c r="D171" s="77" t="s">
        <v>63</v>
      </c>
      <c r="E171" s="77">
        <v>4</v>
      </c>
      <c r="F171" s="149" t="e">
        <f>Output_Med_Combined!F48</f>
        <v>#DIV/0!</v>
      </c>
      <c r="G171" s="149" t="e">
        <f>Output_Med_Combined!G48</f>
        <v>#DIV/0!</v>
      </c>
      <c r="H171" s="149" t="e">
        <f>Output_Med_Combined!H48</f>
        <v>#DIV/0!</v>
      </c>
      <c r="I171" s="149" t="e">
        <f>Output_Med_Combined!I48</f>
        <v>#DIV/0!</v>
      </c>
      <c r="O171" s="81"/>
    </row>
    <row r="172" spans="1:15" x14ac:dyDescent="0.2">
      <c r="A172" s="81"/>
      <c r="C172" s="77" t="s">
        <v>116</v>
      </c>
      <c r="D172" s="77" t="s">
        <v>63</v>
      </c>
      <c r="E172" s="77">
        <v>5</v>
      </c>
      <c r="F172" s="149" t="e">
        <f>Output_Med_Combined!F49</f>
        <v>#DIV/0!</v>
      </c>
      <c r="G172" s="149" t="e">
        <f>Output_Med_Combined!G49</f>
        <v>#DIV/0!</v>
      </c>
      <c r="H172" s="149" t="e">
        <f>Output_Med_Combined!H49</f>
        <v>#DIV/0!</v>
      </c>
      <c r="I172" s="149" t="e">
        <f>Output_Med_Combined!I49</f>
        <v>#DIV/0!</v>
      </c>
      <c r="O172" s="81"/>
    </row>
    <row r="173" spans="1:15" x14ac:dyDescent="0.2">
      <c r="A173" s="81"/>
      <c r="C173" s="77" t="s">
        <v>117</v>
      </c>
      <c r="D173" s="77" t="s">
        <v>64</v>
      </c>
      <c r="E173" s="77">
        <v>1</v>
      </c>
      <c r="F173" s="149" t="e">
        <f>Output_Med_Combined!F50</f>
        <v>#DIV/0!</v>
      </c>
      <c r="G173" s="149" t="e">
        <f>Output_Med_Combined!G50</f>
        <v>#DIV/0!</v>
      </c>
      <c r="H173" s="149" t="e">
        <f>Output_Med_Combined!H50</f>
        <v>#DIV/0!</v>
      </c>
      <c r="I173" s="149" t="e">
        <f>Output_Med_Combined!I50</f>
        <v>#DIV/0!</v>
      </c>
      <c r="O173" s="81"/>
    </row>
    <row r="174" spans="1:15" x14ac:dyDescent="0.2">
      <c r="A174" s="81"/>
      <c r="C174" s="77" t="s">
        <v>118</v>
      </c>
      <c r="D174" s="77" t="s">
        <v>64</v>
      </c>
      <c r="E174" s="77">
        <v>2</v>
      </c>
      <c r="F174" s="149" t="e">
        <f>Output_Med_Combined!F51</f>
        <v>#DIV/0!</v>
      </c>
      <c r="G174" s="149" t="e">
        <f>Output_Med_Combined!G51</f>
        <v>#DIV/0!</v>
      </c>
      <c r="H174" s="149" t="e">
        <f>Output_Med_Combined!H51</f>
        <v>#DIV/0!</v>
      </c>
      <c r="I174" s="149" t="e">
        <f>Output_Med_Combined!I51</f>
        <v>#DIV/0!</v>
      </c>
      <c r="O174" s="81"/>
    </row>
    <row r="175" spans="1:15" x14ac:dyDescent="0.2">
      <c r="A175" s="81"/>
      <c r="C175" s="77" t="s">
        <v>119</v>
      </c>
      <c r="D175" s="77" t="s">
        <v>64</v>
      </c>
      <c r="E175" s="77">
        <v>3</v>
      </c>
      <c r="F175" s="149" t="e">
        <f>Output_Med_Combined!F52</f>
        <v>#DIV/0!</v>
      </c>
      <c r="G175" s="149" t="e">
        <f>Output_Med_Combined!G52</f>
        <v>#DIV/0!</v>
      </c>
      <c r="H175" s="149" t="e">
        <f>Output_Med_Combined!H52</f>
        <v>#DIV/0!</v>
      </c>
      <c r="I175" s="149" t="e">
        <f>Output_Med_Combined!I52</f>
        <v>#DIV/0!</v>
      </c>
      <c r="O175" s="81"/>
    </row>
    <row r="176" spans="1:15" x14ac:dyDescent="0.2">
      <c r="A176" s="81"/>
      <c r="C176" s="77" t="s">
        <v>180</v>
      </c>
      <c r="D176" s="77" t="s">
        <v>239</v>
      </c>
      <c r="E176" s="77">
        <v>11</v>
      </c>
      <c r="F176" s="149" t="e">
        <f>Output_Baltic_Combined!F7</f>
        <v>#DIV/0!</v>
      </c>
      <c r="G176" s="149" t="e">
        <f>Output_Baltic_Combined!G7</f>
        <v>#DIV/0!</v>
      </c>
      <c r="H176" s="149" t="e">
        <f>Output_Baltic_Combined!H7</f>
        <v>#DIV/0!</v>
      </c>
      <c r="I176" s="149" t="e">
        <f>Output_Baltic_Combined!I7</f>
        <v>#DIV/0!</v>
      </c>
      <c r="O176" s="81"/>
    </row>
    <row r="177" spans="1:15" x14ac:dyDescent="0.2">
      <c r="A177" s="81"/>
      <c r="C177" s="77" t="s">
        <v>181</v>
      </c>
      <c r="D177" s="77" t="s">
        <v>238</v>
      </c>
      <c r="E177" s="77">
        <v>8</v>
      </c>
      <c r="F177" s="149" t="e">
        <f>Output_Baltic_Combined!F8</f>
        <v>#DIV/0!</v>
      </c>
      <c r="G177" s="149" t="e">
        <f>Output_Baltic_Combined!G8</f>
        <v>#DIV/0!</v>
      </c>
      <c r="H177" s="149" t="e">
        <f>Output_Baltic_Combined!H8</f>
        <v>#DIV/0!</v>
      </c>
      <c r="I177" s="149" t="e">
        <f>Output_Baltic_Combined!I8</f>
        <v>#DIV/0!</v>
      </c>
      <c r="O177" s="81"/>
    </row>
    <row r="178" spans="1:15" x14ac:dyDescent="0.2">
      <c r="A178" s="81"/>
      <c r="C178" s="77" t="s">
        <v>182</v>
      </c>
      <c r="D178" s="77" t="s">
        <v>238</v>
      </c>
      <c r="E178" s="77">
        <v>12</v>
      </c>
      <c r="F178" s="149" t="e">
        <f>Output_Baltic_Combined!F9</f>
        <v>#DIV/0!</v>
      </c>
      <c r="G178" s="149" t="e">
        <f>Output_Baltic_Combined!G9</f>
        <v>#DIV/0!</v>
      </c>
      <c r="H178" s="149" t="e">
        <f>Output_Baltic_Combined!H9</f>
        <v>#DIV/0!</v>
      </c>
      <c r="I178" s="149" t="e">
        <f>Output_Baltic_Combined!I9</f>
        <v>#DIV/0!</v>
      </c>
      <c r="O178" s="81"/>
    </row>
    <row r="179" spans="1:15" x14ac:dyDescent="0.2">
      <c r="A179" s="81"/>
      <c r="C179" s="77" t="s">
        <v>183</v>
      </c>
      <c r="D179" s="77" t="s">
        <v>238</v>
      </c>
      <c r="E179" s="77">
        <v>13</v>
      </c>
      <c r="F179" s="149" t="e">
        <f>Output_Baltic_Combined!F10</f>
        <v>#DIV/0!</v>
      </c>
      <c r="G179" s="149" t="e">
        <f>Output_Baltic_Combined!G10</f>
        <v>#DIV/0!</v>
      </c>
      <c r="H179" s="149" t="e">
        <f>Output_Baltic_Combined!H10</f>
        <v>#DIV/0!</v>
      </c>
      <c r="I179" s="149" t="e">
        <f>Output_Baltic_Combined!I10</f>
        <v>#DIV/0!</v>
      </c>
      <c r="O179" s="81"/>
    </row>
    <row r="180" spans="1:15" x14ac:dyDescent="0.2">
      <c r="A180" s="81"/>
      <c r="C180" s="77" t="s">
        <v>184</v>
      </c>
      <c r="D180" s="77" t="s">
        <v>238</v>
      </c>
      <c r="E180" s="77">
        <v>14</v>
      </c>
      <c r="F180" s="149" t="e">
        <f>Output_Baltic_Combined!F11</f>
        <v>#DIV/0!</v>
      </c>
      <c r="G180" s="149" t="e">
        <f>Output_Baltic_Combined!G11</f>
        <v>#DIV/0!</v>
      </c>
      <c r="H180" s="149" t="e">
        <f>Output_Baltic_Combined!H11</f>
        <v>#DIV/0!</v>
      </c>
      <c r="I180" s="149" t="e">
        <f>Output_Baltic_Combined!I11</f>
        <v>#DIV/0!</v>
      </c>
      <c r="O180" s="81"/>
    </row>
    <row r="181" spans="1:15" x14ac:dyDescent="0.2">
      <c r="A181" s="81"/>
      <c r="C181" s="77" t="s">
        <v>185</v>
      </c>
      <c r="D181" s="77" t="s">
        <v>238</v>
      </c>
      <c r="E181" s="77">
        <v>15</v>
      </c>
      <c r="F181" s="149" t="e">
        <f>Output_Baltic_Combined!F12</f>
        <v>#DIV/0!</v>
      </c>
      <c r="G181" s="149" t="e">
        <f>Output_Baltic_Combined!G12</f>
        <v>#DIV/0!</v>
      </c>
      <c r="H181" s="149" t="e">
        <f>Output_Baltic_Combined!H12</f>
        <v>#DIV/0!</v>
      </c>
      <c r="I181" s="149" t="e">
        <f>Output_Baltic_Combined!I12</f>
        <v>#DIV/0!</v>
      </c>
      <c r="O181" s="81"/>
    </row>
    <row r="182" spans="1:15" x14ac:dyDescent="0.2">
      <c r="A182" s="81"/>
      <c r="C182" s="77" t="s">
        <v>186</v>
      </c>
      <c r="D182" s="77" t="s">
        <v>238</v>
      </c>
      <c r="E182" s="77">
        <v>16</v>
      </c>
      <c r="F182" s="149" t="e">
        <f>Output_Baltic_Combined!F13</f>
        <v>#DIV/0!</v>
      </c>
      <c r="G182" s="149" t="e">
        <f>Output_Baltic_Combined!G13</f>
        <v>#DIV/0!</v>
      </c>
      <c r="H182" s="149" t="e">
        <f>Output_Baltic_Combined!H13</f>
        <v>#DIV/0!</v>
      </c>
      <c r="I182" s="149" t="e">
        <f>Output_Baltic_Combined!I13</f>
        <v>#DIV/0!</v>
      </c>
      <c r="O182" s="81"/>
    </row>
    <row r="183" spans="1:15" x14ac:dyDescent="0.2">
      <c r="A183" s="81"/>
      <c r="C183" s="77" t="s">
        <v>187</v>
      </c>
      <c r="D183" s="77" t="s">
        <v>249</v>
      </c>
      <c r="E183" s="77">
        <v>8</v>
      </c>
      <c r="F183" s="149" t="e">
        <f>Output_Baltic_Combined!F14</f>
        <v>#DIV/0!</v>
      </c>
      <c r="G183" s="149" t="e">
        <f>Output_Baltic_Combined!G14</f>
        <v>#DIV/0!</v>
      </c>
      <c r="H183" s="149" t="e">
        <f>Output_Baltic_Combined!H14</f>
        <v>#DIV/0!</v>
      </c>
      <c r="I183" s="149" t="e">
        <f>Output_Baltic_Combined!I14</f>
        <v>#DIV/0!</v>
      </c>
      <c r="O183" s="81"/>
    </row>
    <row r="184" spans="1:15" x14ac:dyDescent="0.2">
      <c r="A184" s="81"/>
      <c r="C184" s="77" t="s">
        <v>188</v>
      </c>
      <c r="D184" s="77" t="s">
        <v>249</v>
      </c>
      <c r="E184" s="77">
        <v>9</v>
      </c>
      <c r="F184" s="149" t="e">
        <f>Output_Baltic_Combined!F15</f>
        <v>#DIV/0!</v>
      </c>
      <c r="G184" s="149" t="e">
        <f>Output_Baltic_Combined!G15</f>
        <v>#DIV/0!</v>
      </c>
      <c r="H184" s="149" t="e">
        <f>Output_Baltic_Combined!H15</f>
        <v>#DIV/0!</v>
      </c>
      <c r="I184" s="149" t="e">
        <f>Output_Baltic_Combined!I15</f>
        <v>#DIV/0!</v>
      </c>
      <c r="O184" s="81"/>
    </row>
    <row r="185" spans="1:15" x14ac:dyDescent="0.2">
      <c r="A185" s="81"/>
      <c r="C185" s="77" t="s">
        <v>189</v>
      </c>
      <c r="D185" s="77" t="s">
        <v>250</v>
      </c>
      <c r="E185" s="77">
        <v>1</v>
      </c>
      <c r="F185" s="149" t="e">
        <f>Output_Baltic_Combined!F16</f>
        <v>#DIV/0!</v>
      </c>
      <c r="G185" s="149" t="e">
        <f>Output_Baltic_Combined!G16</f>
        <v>#DIV/0!</v>
      </c>
      <c r="H185" s="149" t="e">
        <f>Output_Baltic_Combined!H16</f>
        <v>#DIV/0!</v>
      </c>
      <c r="I185" s="149" t="e">
        <f>Output_Baltic_Combined!I16</f>
        <v>#DIV/0!</v>
      </c>
      <c r="O185" s="81"/>
    </row>
    <row r="186" spans="1:15" x14ac:dyDescent="0.2">
      <c r="A186" s="81"/>
      <c r="C186" s="77" t="s">
        <v>190</v>
      </c>
      <c r="D186" s="77" t="s">
        <v>251</v>
      </c>
      <c r="E186" s="77">
        <v>2</v>
      </c>
      <c r="F186" s="149" t="e">
        <f>Output_Baltic_Combined!F17</f>
        <v>#DIV/0!</v>
      </c>
      <c r="G186" s="149" t="e">
        <f>Output_Baltic_Combined!G17</f>
        <v>#DIV/0!</v>
      </c>
      <c r="H186" s="149" t="e">
        <f>Output_Baltic_Combined!H17</f>
        <v>#DIV/0!</v>
      </c>
      <c r="I186" s="149" t="e">
        <f>Output_Baltic_Combined!I17</f>
        <v>#DIV/0!</v>
      </c>
      <c r="O186" s="81"/>
    </row>
    <row r="187" spans="1:15" x14ac:dyDescent="0.2">
      <c r="A187" s="81"/>
      <c r="C187" s="77" t="s">
        <v>191</v>
      </c>
      <c r="D187" s="77" t="s">
        <v>252</v>
      </c>
      <c r="E187" s="77">
        <v>7</v>
      </c>
      <c r="F187" s="149" t="e">
        <f>Output_Baltic_Combined!F18</f>
        <v>#DIV/0!</v>
      </c>
      <c r="G187" s="149" t="e">
        <f>Output_Baltic_Combined!G18</f>
        <v>#DIV/0!</v>
      </c>
      <c r="H187" s="149" t="e">
        <f>Output_Baltic_Combined!H18</f>
        <v>#DIV/0!</v>
      </c>
      <c r="I187" s="149" t="e">
        <f>Output_Baltic_Combined!I18</f>
        <v>#DIV/0!</v>
      </c>
      <c r="O187" s="81"/>
    </row>
    <row r="188" spans="1:15" x14ac:dyDescent="0.2">
      <c r="A188" s="81"/>
      <c r="C188" s="77" t="s">
        <v>192</v>
      </c>
      <c r="D188" s="77" t="s">
        <v>252</v>
      </c>
      <c r="E188" s="77">
        <v>2</v>
      </c>
      <c r="F188" s="149" t="e">
        <f>Output_Baltic_Combined!F19</f>
        <v>#DIV/0!</v>
      </c>
      <c r="G188" s="149" t="e">
        <f>Output_Baltic_Combined!G19</f>
        <v>#DIV/0!</v>
      </c>
      <c r="H188" s="149" t="e">
        <f>Output_Baltic_Combined!H19</f>
        <v>#DIV/0!</v>
      </c>
      <c r="I188" s="149" t="e">
        <f>Output_Baltic_Combined!I19</f>
        <v>#DIV/0!</v>
      </c>
      <c r="O188" s="81"/>
    </row>
    <row r="189" spans="1:15" x14ac:dyDescent="0.2">
      <c r="A189" s="81"/>
      <c r="C189" s="77" t="s">
        <v>193</v>
      </c>
      <c r="D189" s="77" t="s">
        <v>252</v>
      </c>
      <c r="E189" s="77">
        <v>3</v>
      </c>
      <c r="F189" s="149" t="e">
        <f>Output_Baltic_Combined!F20</f>
        <v>#DIV/0!</v>
      </c>
      <c r="G189" s="149" t="e">
        <f>Output_Baltic_Combined!G20</f>
        <v>#DIV/0!</v>
      </c>
      <c r="H189" s="149" t="e">
        <f>Output_Baltic_Combined!H20</f>
        <v>#DIV/0!</v>
      </c>
      <c r="I189" s="149" t="e">
        <f>Output_Baltic_Combined!I20</f>
        <v>#DIV/0!</v>
      </c>
      <c r="O189" s="81"/>
    </row>
    <row r="190" spans="1:15" x14ac:dyDescent="0.2">
      <c r="A190" s="81"/>
      <c r="C190" s="77" t="s">
        <v>194</v>
      </c>
      <c r="D190" s="77" t="s">
        <v>252</v>
      </c>
      <c r="E190" s="77">
        <v>5</v>
      </c>
      <c r="F190" s="149" t="e">
        <f>Output_Baltic_Combined!F21</f>
        <v>#DIV/0!</v>
      </c>
      <c r="G190" s="149" t="e">
        <f>Output_Baltic_Combined!G21</f>
        <v>#DIV/0!</v>
      </c>
      <c r="H190" s="149" t="e">
        <f>Output_Baltic_Combined!H21</f>
        <v>#DIV/0!</v>
      </c>
      <c r="I190" s="149" t="e">
        <f>Output_Baltic_Combined!I21</f>
        <v>#DIV/0!</v>
      </c>
      <c r="O190" s="81"/>
    </row>
    <row r="191" spans="1:15" x14ac:dyDescent="0.2">
      <c r="A191" s="81"/>
      <c r="C191" s="77" t="s">
        <v>195</v>
      </c>
      <c r="D191" s="77" t="s">
        <v>253</v>
      </c>
      <c r="E191" s="77">
        <v>10</v>
      </c>
      <c r="F191" s="149" t="e">
        <f>Output_Baltic_Combined!F22</f>
        <v>#DIV/0!</v>
      </c>
      <c r="G191" s="149" t="e">
        <f>Output_Baltic_Combined!G22</f>
        <v>#DIV/0!</v>
      </c>
      <c r="H191" s="149" t="e">
        <f>Output_Baltic_Combined!H22</f>
        <v>#DIV/0!</v>
      </c>
      <c r="I191" s="149" t="e">
        <f>Output_Baltic_Combined!I22</f>
        <v>#DIV/0!</v>
      </c>
      <c r="O191" s="81"/>
    </row>
    <row r="192" spans="1:15" x14ac:dyDescent="0.2">
      <c r="A192" s="81"/>
      <c r="C192" s="77" t="s">
        <v>196</v>
      </c>
      <c r="D192" s="77" t="s">
        <v>253</v>
      </c>
      <c r="E192" s="77">
        <v>2</v>
      </c>
      <c r="F192" s="149" t="e">
        <f>Output_Baltic_Combined!F23</f>
        <v>#DIV/0!</v>
      </c>
      <c r="G192" s="149" t="e">
        <f>Output_Baltic_Combined!G23</f>
        <v>#DIV/0!</v>
      </c>
      <c r="H192" s="149" t="e">
        <f>Output_Baltic_Combined!H23</f>
        <v>#DIV/0!</v>
      </c>
      <c r="I192" s="149" t="e">
        <f>Output_Baltic_Combined!I23</f>
        <v>#DIV/0!</v>
      </c>
      <c r="O192" s="81"/>
    </row>
    <row r="193" spans="1:15" x14ac:dyDescent="0.2">
      <c r="A193" s="81"/>
      <c r="C193" s="77" t="s">
        <v>197</v>
      </c>
      <c r="D193" s="77" t="s">
        <v>253</v>
      </c>
      <c r="E193" s="77">
        <v>5</v>
      </c>
      <c r="F193" s="149" t="e">
        <f>Output_Baltic_Combined!F24</f>
        <v>#DIV/0!</v>
      </c>
      <c r="G193" s="149" t="e">
        <f>Output_Baltic_Combined!G24</f>
        <v>#DIV/0!</v>
      </c>
      <c r="H193" s="149" t="e">
        <f>Output_Baltic_Combined!H24</f>
        <v>#DIV/0!</v>
      </c>
      <c r="I193" s="149" t="e">
        <f>Output_Baltic_Combined!I24</f>
        <v>#DIV/0!</v>
      </c>
      <c r="O193" s="81"/>
    </row>
    <row r="194" spans="1:15" x14ac:dyDescent="0.2">
      <c r="A194" s="81"/>
      <c r="C194" s="77" t="s">
        <v>198</v>
      </c>
      <c r="D194" s="77" t="s">
        <v>249</v>
      </c>
      <c r="E194" s="77">
        <v>1</v>
      </c>
      <c r="F194" s="149" t="e">
        <f>Output_Baltic_Combined!F25</f>
        <v>#DIV/0!</v>
      </c>
      <c r="G194" s="149" t="e">
        <f>Output_Baltic_Combined!G25</f>
        <v>#DIV/0!</v>
      </c>
      <c r="H194" s="149" t="e">
        <f>Output_Baltic_Combined!H25</f>
        <v>#DIV/0!</v>
      </c>
      <c r="I194" s="149" t="e">
        <f>Output_Baltic_Combined!I25</f>
        <v>#DIV/0!</v>
      </c>
      <c r="O194" s="81"/>
    </row>
    <row r="195" spans="1:15" x14ac:dyDescent="0.2">
      <c r="A195" s="81"/>
      <c r="C195" s="77" t="s">
        <v>199</v>
      </c>
      <c r="D195" s="77" t="s">
        <v>249</v>
      </c>
      <c r="E195" s="77">
        <v>10</v>
      </c>
      <c r="F195" s="149" t="e">
        <f>Output_Baltic_Combined!F26</f>
        <v>#DIV/0!</v>
      </c>
      <c r="G195" s="149" t="e">
        <f>Output_Baltic_Combined!G26</f>
        <v>#DIV/0!</v>
      </c>
      <c r="H195" s="149" t="e">
        <f>Output_Baltic_Combined!H26</f>
        <v>#DIV/0!</v>
      </c>
      <c r="I195" s="149" t="e">
        <f>Output_Baltic_Combined!I26</f>
        <v>#DIV/0!</v>
      </c>
      <c r="O195" s="81"/>
    </row>
    <row r="196" spans="1:15" x14ac:dyDescent="0.2">
      <c r="A196" s="81"/>
      <c r="C196" s="77" t="s">
        <v>200</v>
      </c>
      <c r="D196" s="77" t="s">
        <v>249</v>
      </c>
      <c r="E196" s="77">
        <v>6</v>
      </c>
      <c r="F196" s="149" t="e">
        <f>Output_Baltic_Combined!F27</f>
        <v>#DIV/0!</v>
      </c>
      <c r="G196" s="149" t="e">
        <f>Output_Baltic_Combined!G27</f>
        <v>#DIV/0!</v>
      </c>
      <c r="H196" s="149" t="e">
        <f>Output_Baltic_Combined!H27</f>
        <v>#DIV/0!</v>
      </c>
      <c r="I196" s="149" t="e">
        <f>Output_Baltic_Combined!I27</f>
        <v>#DIV/0!</v>
      </c>
      <c r="O196" s="81"/>
    </row>
    <row r="197" spans="1:15" x14ac:dyDescent="0.2">
      <c r="A197" s="81"/>
      <c r="C197" s="77" t="s">
        <v>201</v>
      </c>
      <c r="D197" s="77" t="s">
        <v>249</v>
      </c>
      <c r="E197" s="77">
        <v>7</v>
      </c>
      <c r="F197" s="149" t="e">
        <f>Output_Baltic_Combined!F28</f>
        <v>#DIV/0!</v>
      </c>
      <c r="G197" s="149" t="e">
        <f>Output_Baltic_Combined!G28</f>
        <v>#DIV/0!</v>
      </c>
      <c r="H197" s="149" t="e">
        <f>Output_Baltic_Combined!H28</f>
        <v>#DIV/0!</v>
      </c>
      <c r="I197" s="149" t="e">
        <f>Output_Baltic_Combined!I28</f>
        <v>#DIV/0!</v>
      </c>
      <c r="O197" s="81"/>
    </row>
    <row r="198" spans="1:15" x14ac:dyDescent="0.2">
      <c r="A198" s="81"/>
      <c r="C198" s="77" t="s">
        <v>202</v>
      </c>
      <c r="D198" s="77" t="s">
        <v>253</v>
      </c>
      <c r="E198" s="77">
        <v>1</v>
      </c>
      <c r="F198" s="149" t="e">
        <f>Output_Baltic_Combined!F29</f>
        <v>#DIV/0!</v>
      </c>
      <c r="G198" s="149" t="e">
        <f>Output_Baltic_Combined!G29</f>
        <v>#DIV/0!</v>
      </c>
      <c r="H198" s="149" t="e">
        <f>Output_Baltic_Combined!H29</f>
        <v>#DIV/0!</v>
      </c>
      <c r="I198" s="149" t="e">
        <f>Output_Baltic_Combined!I29</f>
        <v>#DIV/0!</v>
      </c>
      <c r="O198" s="81"/>
    </row>
    <row r="199" spans="1:15" x14ac:dyDescent="0.2">
      <c r="A199" s="81"/>
      <c r="C199" s="77" t="s">
        <v>203</v>
      </c>
      <c r="D199" s="77" t="s">
        <v>253</v>
      </c>
      <c r="E199" s="77">
        <v>3</v>
      </c>
      <c r="F199" s="149" t="e">
        <f>Output_Baltic_Combined!F30</f>
        <v>#DIV/0!</v>
      </c>
      <c r="G199" s="149" t="e">
        <f>Output_Baltic_Combined!G30</f>
        <v>#DIV/0!</v>
      </c>
      <c r="H199" s="149" t="e">
        <f>Output_Baltic_Combined!H30</f>
        <v>#DIV/0!</v>
      </c>
      <c r="I199" s="149" t="e">
        <f>Output_Baltic_Combined!I30</f>
        <v>#DIV/0!</v>
      </c>
      <c r="O199" s="81"/>
    </row>
    <row r="200" spans="1:15" x14ac:dyDescent="0.2">
      <c r="A200" s="81"/>
      <c r="C200" s="77" t="s">
        <v>204</v>
      </c>
      <c r="D200" s="77" t="s">
        <v>253</v>
      </c>
      <c r="E200" s="77">
        <v>4</v>
      </c>
      <c r="F200" s="149" t="e">
        <f>Output_Baltic_Combined!F31</f>
        <v>#DIV/0!</v>
      </c>
      <c r="G200" s="149" t="e">
        <f>Output_Baltic_Combined!G31</f>
        <v>#DIV/0!</v>
      </c>
      <c r="H200" s="149" t="e">
        <f>Output_Baltic_Combined!H31</f>
        <v>#DIV/0!</v>
      </c>
      <c r="I200" s="149" t="e">
        <f>Output_Baltic_Combined!I31</f>
        <v>#DIV/0!</v>
      </c>
      <c r="O200" s="81"/>
    </row>
    <row r="201" spans="1:15" x14ac:dyDescent="0.2">
      <c r="A201" s="81"/>
      <c r="C201" s="77" t="s">
        <v>205</v>
      </c>
      <c r="D201" s="77" t="s">
        <v>253</v>
      </c>
      <c r="E201" s="77">
        <v>7</v>
      </c>
      <c r="F201" s="149" t="e">
        <f>Output_Baltic_Combined!F32</f>
        <v>#DIV/0!</v>
      </c>
      <c r="G201" s="149" t="e">
        <f>Output_Baltic_Combined!G32</f>
        <v>#DIV/0!</v>
      </c>
      <c r="H201" s="149" t="e">
        <f>Output_Baltic_Combined!H32</f>
        <v>#DIV/0!</v>
      </c>
      <c r="I201" s="149" t="e">
        <f>Output_Baltic_Combined!I32</f>
        <v>#DIV/0!</v>
      </c>
      <c r="O201" s="81"/>
    </row>
    <row r="202" spans="1:15" x14ac:dyDescent="0.2">
      <c r="A202" s="81"/>
      <c r="C202" s="77" t="s">
        <v>206</v>
      </c>
      <c r="D202" s="77" t="s">
        <v>253</v>
      </c>
      <c r="E202" s="77">
        <v>8</v>
      </c>
      <c r="F202" s="149" t="e">
        <f>Output_Baltic_Combined!F33</f>
        <v>#DIV/0!</v>
      </c>
      <c r="G202" s="149" t="e">
        <f>Output_Baltic_Combined!G33</f>
        <v>#DIV/0!</v>
      </c>
      <c r="H202" s="149" t="e">
        <f>Output_Baltic_Combined!H33</f>
        <v>#DIV/0!</v>
      </c>
      <c r="I202" s="149" t="e">
        <f>Output_Baltic_Combined!I33</f>
        <v>#DIV/0!</v>
      </c>
      <c r="O202" s="81"/>
    </row>
    <row r="203" spans="1:15" x14ac:dyDescent="0.2">
      <c r="A203" s="81"/>
      <c r="C203" s="77" t="s">
        <v>207</v>
      </c>
      <c r="D203" s="77" t="s">
        <v>253</v>
      </c>
      <c r="E203" s="77">
        <v>9</v>
      </c>
      <c r="F203" s="149" t="e">
        <f>Output_Baltic_Combined!F34</f>
        <v>#DIV/0!</v>
      </c>
      <c r="G203" s="149" t="e">
        <f>Output_Baltic_Combined!G34</f>
        <v>#DIV/0!</v>
      </c>
      <c r="H203" s="149" t="e">
        <f>Output_Baltic_Combined!H34</f>
        <v>#DIV/0!</v>
      </c>
      <c r="I203" s="149" t="e">
        <f>Output_Baltic_Combined!I34</f>
        <v>#DIV/0!</v>
      </c>
      <c r="O203" s="81"/>
    </row>
    <row r="204" spans="1:15" x14ac:dyDescent="0.2">
      <c r="A204" s="81"/>
      <c r="C204" s="77" t="s">
        <v>208</v>
      </c>
      <c r="D204" s="77" t="s">
        <v>239</v>
      </c>
      <c r="E204" s="77">
        <v>10</v>
      </c>
      <c r="F204" s="149" t="e">
        <f>Output_Baltic_Combined!F35</f>
        <v>#DIV/0!</v>
      </c>
      <c r="G204" s="149" t="e">
        <f>Output_Baltic_Combined!G35</f>
        <v>#DIV/0!</v>
      </c>
      <c r="H204" s="149" t="e">
        <f>Output_Baltic_Combined!H35</f>
        <v>#DIV/0!</v>
      </c>
      <c r="I204" s="149" t="e">
        <f>Output_Baltic_Combined!I35</f>
        <v>#DIV/0!</v>
      </c>
      <c r="O204" s="81"/>
    </row>
    <row r="205" spans="1:15" x14ac:dyDescent="0.2">
      <c r="A205" s="81"/>
      <c r="C205" s="77" t="s">
        <v>209</v>
      </c>
      <c r="D205" s="77" t="s">
        <v>239</v>
      </c>
      <c r="E205" s="77">
        <v>12</v>
      </c>
      <c r="F205" s="149" t="e">
        <f>Output_Baltic_Combined!F36</f>
        <v>#DIV/0!</v>
      </c>
      <c r="G205" s="149" t="e">
        <f>Output_Baltic_Combined!G36</f>
        <v>#DIV/0!</v>
      </c>
      <c r="H205" s="149" t="e">
        <f>Output_Baltic_Combined!H36</f>
        <v>#DIV/0!</v>
      </c>
      <c r="I205" s="149" t="e">
        <f>Output_Baltic_Combined!I36</f>
        <v>#DIV/0!</v>
      </c>
      <c r="O205" s="81"/>
    </row>
    <row r="206" spans="1:15" x14ac:dyDescent="0.2">
      <c r="A206" s="81"/>
      <c r="C206" s="77" t="s">
        <v>210</v>
      </c>
      <c r="D206" s="77" t="s">
        <v>239</v>
      </c>
      <c r="E206" s="77">
        <v>13</v>
      </c>
      <c r="F206" s="149" t="e">
        <f>Output_Baltic_Combined!F37</f>
        <v>#DIV/0!</v>
      </c>
      <c r="G206" s="149" t="e">
        <f>Output_Baltic_Combined!G37</f>
        <v>#DIV/0!</v>
      </c>
      <c r="H206" s="149" t="e">
        <f>Output_Baltic_Combined!H37</f>
        <v>#DIV/0!</v>
      </c>
      <c r="I206" s="149" t="e">
        <f>Output_Baltic_Combined!I37</f>
        <v>#DIV/0!</v>
      </c>
      <c r="O206" s="81"/>
    </row>
    <row r="207" spans="1:15" x14ac:dyDescent="0.2">
      <c r="A207" s="81"/>
      <c r="C207" s="77" t="s">
        <v>211</v>
      </c>
      <c r="D207" s="77" t="s">
        <v>239</v>
      </c>
      <c r="E207" s="77">
        <v>14</v>
      </c>
      <c r="F207" s="149" t="e">
        <f>Output_Baltic_Combined!F38</f>
        <v>#DIV/0!</v>
      </c>
      <c r="G207" s="149" t="e">
        <f>Output_Baltic_Combined!G38</f>
        <v>#DIV/0!</v>
      </c>
      <c r="H207" s="149" t="e">
        <f>Output_Baltic_Combined!H38</f>
        <v>#DIV/0!</v>
      </c>
      <c r="I207" s="149" t="e">
        <f>Output_Baltic_Combined!I38</f>
        <v>#DIV/0!</v>
      </c>
      <c r="O207" s="81"/>
    </row>
    <row r="208" spans="1:15" x14ac:dyDescent="0.2">
      <c r="A208" s="81"/>
      <c r="C208" s="77" t="s">
        <v>212</v>
      </c>
      <c r="D208" s="77" t="s">
        <v>239</v>
      </c>
      <c r="E208" s="77">
        <v>9</v>
      </c>
      <c r="F208" s="149" t="e">
        <f>Output_Baltic_Combined!F39</f>
        <v>#DIV/0!</v>
      </c>
      <c r="G208" s="149" t="e">
        <f>Output_Baltic_Combined!G39</f>
        <v>#DIV/0!</v>
      </c>
      <c r="H208" s="149" t="e">
        <f>Output_Baltic_Combined!H39</f>
        <v>#DIV/0!</v>
      </c>
      <c r="I208" s="149" t="e">
        <f>Output_Baltic_Combined!I39</f>
        <v>#DIV/0!</v>
      </c>
      <c r="O208" s="81"/>
    </row>
    <row r="209" spans="1:15" x14ac:dyDescent="0.2">
      <c r="A209" s="81"/>
      <c r="C209" s="77" t="s">
        <v>213</v>
      </c>
      <c r="D209" s="77" t="s">
        <v>249</v>
      </c>
      <c r="E209" s="77">
        <v>2</v>
      </c>
      <c r="F209" s="149" t="e">
        <f>Output_Baltic_Combined!F40</f>
        <v>#DIV/0!</v>
      </c>
      <c r="G209" s="149" t="e">
        <f>Output_Baltic_Combined!G40</f>
        <v>#DIV/0!</v>
      </c>
      <c r="H209" s="149" t="e">
        <f>Output_Baltic_Combined!H40</f>
        <v>#DIV/0!</v>
      </c>
      <c r="I209" s="149" t="e">
        <f>Output_Baltic_Combined!I40</f>
        <v>#DIV/0!</v>
      </c>
      <c r="O209" s="81"/>
    </row>
    <row r="210" spans="1:15" x14ac:dyDescent="0.2">
      <c r="A210" s="81"/>
      <c r="C210" s="77" t="s">
        <v>214</v>
      </c>
      <c r="D210" s="77" t="s">
        <v>249</v>
      </c>
      <c r="E210" s="77">
        <v>3</v>
      </c>
      <c r="F210" s="149" t="e">
        <f>Output_Baltic_Combined!F41</f>
        <v>#DIV/0!</v>
      </c>
      <c r="G210" s="149" t="e">
        <f>Output_Baltic_Combined!G41</f>
        <v>#DIV/0!</v>
      </c>
      <c r="H210" s="149" t="e">
        <f>Output_Baltic_Combined!H41</f>
        <v>#DIV/0!</v>
      </c>
      <c r="I210" s="149" t="e">
        <f>Output_Baltic_Combined!I41</f>
        <v>#DIV/0!</v>
      </c>
      <c r="O210" s="81"/>
    </row>
    <row r="211" spans="1:15" x14ac:dyDescent="0.2">
      <c r="A211" s="81"/>
      <c r="C211" s="77" t="s">
        <v>215</v>
      </c>
      <c r="D211" s="77" t="s">
        <v>249</v>
      </c>
      <c r="E211" s="77">
        <v>4</v>
      </c>
      <c r="F211" s="149" t="e">
        <f>Output_Baltic_Combined!F42</f>
        <v>#DIV/0!</v>
      </c>
      <c r="G211" s="149" t="e">
        <f>Output_Baltic_Combined!G42</f>
        <v>#DIV/0!</v>
      </c>
      <c r="H211" s="149" t="e">
        <f>Output_Baltic_Combined!H42</f>
        <v>#DIV/0!</v>
      </c>
      <c r="I211" s="149" t="e">
        <f>Output_Baltic_Combined!I42</f>
        <v>#DIV/0!</v>
      </c>
      <c r="O211" s="81"/>
    </row>
    <row r="212" spans="1:15" x14ac:dyDescent="0.2">
      <c r="A212" s="81"/>
      <c r="C212" s="77" t="s">
        <v>216</v>
      </c>
      <c r="D212" s="77" t="s">
        <v>249</v>
      </c>
      <c r="E212" s="77">
        <v>5</v>
      </c>
      <c r="F212" s="149" t="e">
        <f>Output_Baltic_Combined!F43</f>
        <v>#DIV/0!</v>
      </c>
      <c r="G212" s="149" t="e">
        <f>Output_Baltic_Combined!G43</f>
        <v>#DIV/0!</v>
      </c>
      <c r="H212" s="149" t="e">
        <f>Output_Baltic_Combined!H43</f>
        <v>#DIV/0!</v>
      </c>
      <c r="I212" s="149" t="e">
        <f>Output_Baltic_Combined!I43</f>
        <v>#DIV/0!</v>
      </c>
      <c r="O212" s="81"/>
    </row>
    <row r="213" spans="1:15" x14ac:dyDescent="0.2">
      <c r="A213" s="81"/>
      <c r="C213" s="77" t="s">
        <v>217</v>
      </c>
      <c r="D213" s="77" t="s">
        <v>239</v>
      </c>
      <c r="E213" s="77">
        <v>7</v>
      </c>
      <c r="F213" s="149" t="e">
        <f>Output_Baltic_Combined!F44</f>
        <v>#DIV/0!</v>
      </c>
      <c r="G213" s="149" t="e">
        <f>Output_Baltic_Combined!G44</f>
        <v>#DIV/0!</v>
      </c>
      <c r="H213" s="149" t="e">
        <f>Output_Baltic_Combined!H44</f>
        <v>#DIV/0!</v>
      </c>
      <c r="I213" s="149" t="e">
        <f>Output_Baltic_Combined!I44</f>
        <v>#DIV/0!</v>
      </c>
      <c r="O213" s="81"/>
    </row>
    <row r="214" spans="1:15" x14ac:dyDescent="0.2">
      <c r="A214" s="81"/>
      <c r="C214" s="77" t="s">
        <v>218</v>
      </c>
      <c r="D214" s="77" t="s">
        <v>18</v>
      </c>
      <c r="E214" s="77">
        <v>10</v>
      </c>
      <c r="F214" s="149" t="e">
        <f>Output_Baltic_Transn_Combin!F7</f>
        <v>#DIV/0!</v>
      </c>
      <c r="G214" s="149" t="e">
        <f>Output_Baltic_Transn_Combin!G7</f>
        <v>#DIV/0!</v>
      </c>
      <c r="H214" s="149" t="e">
        <f>Output_Baltic_Transn_Combin!H7</f>
        <v>#DIV/0!</v>
      </c>
      <c r="I214" s="149" t="e">
        <f>Output_Baltic_Transn_Combin!I7</f>
        <v>#DIV/0!</v>
      </c>
      <c r="O214" s="81"/>
    </row>
    <row r="215" spans="1:15" x14ac:dyDescent="0.2">
      <c r="A215" s="81"/>
      <c r="C215" s="77" t="s">
        <v>219</v>
      </c>
      <c r="D215" s="77" t="s">
        <v>18</v>
      </c>
      <c r="E215" s="77">
        <v>2</v>
      </c>
      <c r="F215" s="149" t="e">
        <f>Output_Baltic_Transn_Combin!F8</f>
        <v>#DIV/0!</v>
      </c>
      <c r="G215" s="149" t="e">
        <f>Output_Baltic_Transn_Combin!G8</f>
        <v>#DIV/0!</v>
      </c>
      <c r="H215" s="149" t="e">
        <f>Output_Baltic_Transn_Combin!H8</f>
        <v>#DIV/0!</v>
      </c>
      <c r="I215" s="149" t="e">
        <f>Output_Baltic_Transn_Combin!I8</f>
        <v>#DIV/0!</v>
      </c>
      <c r="O215" s="81"/>
    </row>
    <row r="216" spans="1:15" x14ac:dyDescent="0.2">
      <c r="A216" s="81"/>
      <c r="C216" s="77" t="s">
        <v>220</v>
      </c>
      <c r="D216" s="77" t="s">
        <v>18</v>
      </c>
      <c r="E216" s="77">
        <v>3</v>
      </c>
      <c r="F216" s="149" t="e">
        <f>Output_Baltic_Transn_Combin!F9</f>
        <v>#DIV/0!</v>
      </c>
      <c r="G216" s="149" t="e">
        <f>Output_Baltic_Transn_Combin!G9</f>
        <v>#DIV/0!</v>
      </c>
      <c r="H216" s="149" t="e">
        <f>Output_Baltic_Transn_Combin!H9</f>
        <v>#DIV/0!</v>
      </c>
      <c r="I216" s="149" t="e">
        <f>Output_Baltic_Transn_Combin!I9</f>
        <v>#DIV/0!</v>
      </c>
      <c r="O216" s="81"/>
    </row>
    <row r="217" spans="1:15" x14ac:dyDescent="0.2">
      <c r="A217" s="81"/>
      <c r="C217" s="77" t="s">
        <v>221</v>
      </c>
      <c r="D217" s="77" t="s">
        <v>238</v>
      </c>
      <c r="E217" s="77">
        <v>4</v>
      </c>
      <c r="F217" s="149" t="e">
        <f>Output_Baltic_Transn_Combin!F10</f>
        <v>#DIV/0!</v>
      </c>
      <c r="G217" s="149" t="e">
        <f>Output_Baltic_Transn_Combin!G10</f>
        <v>#DIV/0!</v>
      </c>
      <c r="H217" s="149" t="e">
        <f>Output_Baltic_Transn_Combin!H10</f>
        <v>#DIV/0!</v>
      </c>
      <c r="I217" s="149" t="e">
        <f>Output_Baltic_Transn_Combin!I10</f>
        <v>#DIV/0!</v>
      </c>
      <c r="O217" s="81"/>
    </row>
    <row r="218" spans="1:15" x14ac:dyDescent="0.2">
      <c r="A218" s="81"/>
      <c r="C218" s="77" t="s">
        <v>222</v>
      </c>
      <c r="D218" s="77" t="s">
        <v>238</v>
      </c>
      <c r="E218" s="77">
        <v>5</v>
      </c>
      <c r="F218" s="149" t="e">
        <f>Output_Baltic_Transn_Combin!F11</f>
        <v>#DIV/0!</v>
      </c>
      <c r="G218" s="149" t="e">
        <f>Output_Baltic_Transn_Combin!G11</f>
        <v>#DIV/0!</v>
      </c>
      <c r="H218" s="149" t="e">
        <f>Output_Baltic_Transn_Combin!H11</f>
        <v>#DIV/0!</v>
      </c>
      <c r="I218" s="149" t="e">
        <f>Output_Baltic_Transn_Combin!I11</f>
        <v>#DIV/0!</v>
      </c>
      <c r="O218" s="81"/>
    </row>
    <row r="219" spans="1:15" x14ac:dyDescent="0.2">
      <c r="A219" s="81"/>
      <c r="C219" s="77" t="s">
        <v>223</v>
      </c>
      <c r="D219" s="77" t="s">
        <v>238</v>
      </c>
      <c r="E219" s="77">
        <v>9</v>
      </c>
      <c r="F219" s="149" t="e">
        <f>Output_Baltic_Transn_Combin!F12</f>
        <v>#DIV/0!</v>
      </c>
      <c r="G219" s="149" t="e">
        <f>Output_Baltic_Transn_Combin!G12</f>
        <v>#DIV/0!</v>
      </c>
      <c r="H219" s="149" t="e">
        <f>Output_Baltic_Transn_Combin!H12</f>
        <v>#DIV/0!</v>
      </c>
      <c r="I219" s="149" t="e">
        <f>Output_Baltic_Transn_Combin!I12</f>
        <v>#DIV/0!</v>
      </c>
      <c r="O219" s="81"/>
    </row>
    <row r="220" spans="1:15" x14ac:dyDescent="0.2">
      <c r="A220" s="81"/>
      <c r="C220" s="77" t="s">
        <v>224</v>
      </c>
      <c r="D220" s="77" t="s">
        <v>238</v>
      </c>
      <c r="E220" s="77">
        <v>1</v>
      </c>
      <c r="F220" s="149" t="e">
        <f>Output_Baltic_Transn_Combin!F13</f>
        <v>#DIV/0!</v>
      </c>
      <c r="G220" s="149" t="e">
        <f>Output_Baltic_Transn_Combin!G13</f>
        <v>#DIV/0!</v>
      </c>
      <c r="H220" s="149" t="e">
        <f>Output_Baltic_Transn_Combin!H13</f>
        <v>#DIV/0!</v>
      </c>
      <c r="I220" s="149" t="e">
        <f>Output_Baltic_Transn_Combin!I13</f>
        <v>#DIV/0!</v>
      </c>
      <c r="O220" s="81"/>
    </row>
    <row r="221" spans="1:15" x14ac:dyDescent="0.2">
      <c r="A221" s="81"/>
      <c r="C221" s="77" t="s">
        <v>225</v>
      </c>
      <c r="D221" s="77" t="s">
        <v>238</v>
      </c>
      <c r="E221" s="77">
        <v>10</v>
      </c>
      <c r="F221" s="149" t="e">
        <f>Output_Baltic_Transn_Combin!F14</f>
        <v>#DIV/0!</v>
      </c>
      <c r="G221" s="149" t="e">
        <f>Output_Baltic_Transn_Combin!G14</f>
        <v>#DIV/0!</v>
      </c>
      <c r="H221" s="149" t="e">
        <f>Output_Baltic_Transn_Combin!H14</f>
        <v>#DIV/0!</v>
      </c>
      <c r="I221" s="149" t="e">
        <f>Output_Baltic_Transn_Combin!I14</f>
        <v>#DIV/0!</v>
      </c>
      <c r="O221" s="81"/>
    </row>
    <row r="222" spans="1:15" x14ac:dyDescent="0.2">
      <c r="A222" s="81"/>
      <c r="C222" s="77" t="s">
        <v>226</v>
      </c>
      <c r="D222" s="77" t="s">
        <v>238</v>
      </c>
      <c r="E222" s="77">
        <v>11</v>
      </c>
      <c r="F222" s="149" t="e">
        <f>Output_Baltic_Transn_Combin!F15</f>
        <v>#DIV/0!</v>
      </c>
      <c r="G222" s="149" t="e">
        <f>Output_Baltic_Transn_Combin!G15</f>
        <v>#DIV/0!</v>
      </c>
      <c r="H222" s="149" t="e">
        <f>Output_Baltic_Transn_Combin!H15</f>
        <v>#DIV/0!</v>
      </c>
      <c r="I222" s="149" t="e">
        <f>Output_Baltic_Transn_Combin!I15</f>
        <v>#DIV/0!</v>
      </c>
      <c r="O222" s="81"/>
    </row>
    <row r="223" spans="1:15" x14ac:dyDescent="0.2">
      <c r="A223" s="81"/>
      <c r="C223" s="77" t="s">
        <v>227</v>
      </c>
      <c r="D223" s="77" t="s">
        <v>238</v>
      </c>
      <c r="E223" s="77">
        <v>2</v>
      </c>
      <c r="F223" s="149" t="e">
        <f>Output_Baltic_Transn_Combin!F16</f>
        <v>#DIV/0!</v>
      </c>
      <c r="G223" s="149" t="e">
        <f>Output_Baltic_Transn_Combin!G16</f>
        <v>#DIV/0!</v>
      </c>
      <c r="H223" s="149" t="e">
        <f>Output_Baltic_Transn_Combin!H16</f>
        <v>#DIV/0!</v>
      </c>
      <c r="I223" s="149" t="e">
        <f>Output_Baltic_Transn_Combin!I16</f>
        <v>#DIV/0!</v>
      </c>
      <c r="O223" s="81"/>
    </row>
    <row r="224" spans="1:15" x14ac:dyDescent="0.2">
      <c r="A224" s="81"/>
      <c r="C224" s="77" t="s">
        <v>228</v>
      </c>
      <c r="D224" s="77" t="s">
        <v>239</v>
      </c>
      <c r="E224" s="77">
        <v>15</v>
      </c>
      <c r="F224" s="149" t="e">
        <f>Output_Baltic_Transn_Combin!F17</f>
        <v>#DIV/0!</v>
      </c>
      <c r="G224" s="149" t="e">
        <f>Output_Baltic_Transn_Combin!G17</f>
        <v>#DIV/0!</v>
      </c>
      <c r="H224" s="149" t="e">
        <f>Output_Baltic_Transn_Combin!H17</f>
        <v>#DIV/0!</v>
      </c>
      <c r="I224" s="149" t="e">
        <f>Output_Baltic_Transn_Combin!I17</f>
        <v>#DIV/0!</v>
      </c>
      <c r="O224" s="81"/>
    </row>
    <row r="225" spans="1:15" x14ac:dyDescent="0.2">
      <c r="A225" s="81"/>
      <c r="C225" s="77" t="s">
        <v>229</v>
      </c>
      <c r="D225" s="77" t="s">
        <v>18</v>
      </c>
      <c r="E225" s="77">
        <v>11</v>
      </c>
      <c r="F225" s="149" t="e">
        <f>Output_Baltic_Transn_Combin!F18</f>
        <v>#DIV/0!</v>
      </c>
      <c r="G225" s="149" t="e">
        <f>Output_Baltic_Transn_Combin!G18</f>
        <v>#DIV/0!</v>
      </c>
      <c r="H225" s="149" t="e">
        <f>Output_Baltic_Transn_Combin!H18</f>
        <v>#DIV/0!</v>
      </c>
      <c r="I225" s="149" t="e">
        <f>Output_Baltic_Transn_Combin!I18</f>
        <v>#DIV/0!</v>
      </c>
      <c r="O225" s="81"/>
    </row>
    <row r="226" spans="1:15" x14ac:dyDescent="0.2">
      <c r="A226" s="81"/>
      <c r="C226" s="77" t="s">
        <v>230</v>
      </c>
      <c r="D226" s="77" t="s">
        <v>18</v>
      </c>
      <c r="E226" s="77">
        <v>6</v>
      </c>
      <c r="F226" s="149" t="e">
        <f>Output_Baltic_Transn_Combin!F19</f>
        <v>#DIV/0!</v>
      </c>
      <c r="G226" s="149" t="e">
        <f>Output_Baltic_Transn_Combin!G19</f>
        <v>#DIV/0!</v>
      </c>
      <c r="H226" s="149" t="e">
        <f>Output_Baltic_Transn_Combin!H19</f>
        <v>#DIV/0!</v>
      </c>
      <c r="I226" s="149" t="e">
        <f>Output_Baltic_Transn_Combin!I19</f>
        <v>#DIV/0!</v>
      </c>
      <c r="O226" s="81"/>
    </row>
    <row r="227" spans="1:15" x14ac:dyDescent="0.2">
      <c r="A227" s="81"/>
      <c r="C227" s="77" t="s">
        <v>231</v>
      </c>
      <c r="D227" s="77" t="s">
        <v>18</v>
      </c>
      <c r="E227" s="77">
        <v>7</v>
      </c>
      <c r="F227" s="149" t="e">
        <f>Output_Baltic_Transn_Combin!F20</f>
        <v>#DIV/0!</v>
      </c>
      <c r="G227" s="149" t="e">
        <f>Output_Baltic_Transn_Combin!G20</f>
        <v>#DIV/0!</v>
      </c>
      <c r="H227" s="149" t="e">
        <f>Output_Baltic_Transn_Combin!H20</f>
        <v>#DIV/0!</v>
      </c>
      <c r="I227" s="149" t="e">
        <f>Output_Baltic_Transn_Combin!I20</f>
        <v>#DIV/0!</v>
      </c>
      <c r="O227" s="81"/>
    </row>
    <row r="228" spans="1:15" x14ac:dyDescent="0.2">
      <c r="A228" s="81"/>
      <c r="C228" s="77" t="s">
        <v>232</v>
      </c>
      <c r="D228" s="77" t="s">
        <v>18</v>
      </c>
      <c r="E228" s="77">
        <v>9</v>
      </c>
      <c r="F228" s="149" t="e">
        <f>Output_Baltic_Transn_Combin!F21</f>
        <v>#DIV/0!</v>
      </c>
      <c r="G228" s="149" t="e">
        <f>Output_Baltic_Transn_Combin!G21</f>
        <v>#DIV/0!</v>
      </c>
      <c r="H228" s="149" t="e">
        <f>Output_Baltic_Transn_Combin!H21</f>
        <v>#DIV/0!</v>
      </c>
      <c r="I228" s="149" t="e">
        <f>Output_Baltic_Transn_Combin!I21</f>
        <v>#DIV/0!</v>
      </c>
      <c r="O228" s="81"/>
    </row>
    <row r="229" spans="1:15" x14ac:dyDescent="0.2">
      <c r="A229" s="81"/>
      <c r="C229" s="77" t="s">
        <v>233</v>
      </c>
      <c r="D229" s="77" t="s">
        <v>238</v>
      </c>
      <c r="E229" s="77">
        <v>3</v>
      </c>
      <c r="F229" s="149" t="e">
        <f>Output_Baltic_Transn_Combin!F22</f>
        <v>#DIV/0!</v>
      </c>
      <c r="G229" s="149" t="e">
        <f>Output_Baltic_Transn_Combin!G22</f>
        <v>#DIV/0!</v>
      </c>
      <c r="H229" s="149" t="e">
        <f>Output_Baltic_Transn_Combin!H22</f>
        <v>#DIV/0!</v>
      </c>
      <c r="I229" s="149" t="e">
        <f>Output_Baltic_Transn_Combin!I22</f>
        <v>#DIV/0!</v>
      </c>
      <c r="O229" s="81"/>
    </row>
    <row r="230" spans="1:15" x14ac:dyDescent="0.2">
      <c r="A230" s="81"/>
      <c r="C230" s="77" t="s">
        <v>234</v>
      </c>
      <c r="D230" s="77" t="s">
        <v>239</v>
      </c>
      <c r="E230" s="77">
        <v>3</v>
      </c>
      <c r="F230" s="149" t="e">
        <f>Output_Baltic_Transn_Combin!F23</f>
        <v>#DIV/0!</v>
      </c>
      <c r="G230" s="149" t="e">
        <f>Output_Baltic_Transn_Combin!G23</f>
        <v>#DIV/0!</v>
      </c>
      <c r="H230" s="149" t="e">
        <f>Output_Baltic_Transn_Combin!H23</f>
        <v>#DIV/0!</v>
      </c>
      <c r="I230" s="149" t="e">
        <f>Output_Baltic_Transn_Combin!I23</f>
        <v>#DIV/0!</v>
      </c>
      <c r="O230" s="81"/>
    </row>
    <row r="231" spans="1:15" x14ac:dyDescent="0.2">
      <c r="A231" s="81"/>
      <c r="C231" s="180" t="s">
        <v>294</v>
      </c>
      <c r="D231" s="180"/>
      <c r="E231" s="180"/>
      <c r="F231" s="149" t="e">
        <f>Output_OECD_Marine_Combined!D7</f>
        <v>#DIV/0!</v>
      </c>
      <c r="G231" s="149" t="e">
        <f>Output_OECD_Marine_Combined!E7</f>
        <v>#DIV/0!</v>
      </c>
      <c r="H231" s="149" t="e">
        <f>Output_OECD_Marine_Combined!F7</f>
        <v>#DIV/0!</v>
      </c>
      <c r="I231" s="149" t="e">
        <f>Output_OECD_Marine_Combined!G7</f>
        <v>#DIV/0!</v>
      </c>
      <c r="O231" s="81"/>
    </row>
    <row r="232" spans="1:15" x14ac:dyDescent="0.2">
      <c r="A232" s="81"/>
      <c r="F232" s="140"/>
      <c r="G232" s="140"/>
      <c r="H232" s="140"/>
      <c r="I232" s="140"/>
      <c r="O232" s="81"/>
    </row>
    <row r="233" spans="1:15" x14ac:dyDescent="0.2">
      <c r="A233" s="81"/>
      <c r="F233" s="140"/>
      <c r="G233" s="140"/>
      <c r="H233" s="140"/>
      <c r="I233" s="140"/>
      <c r="O233" s="81"/>
    </row>
    <row r="234" spans="1:15" x14ac:dyDescent="0.2">
      <c r="A234" s="81"/>
      <c r="F234" s="140"/>
      <c r="G234" s="140"/>
      <c r="H234" s="140"/>
      <c r="I234" s="140"/>
      <c r="O234" s="81"/>
    </row>
    <row r="235" spans="1:15" x14ac:dyDescent="0.2">
      <c r="A235" s="81"/>
      <c r="F235" s="140"/>
      <c r="G235" s="140"/>
      <c r="H235" s="140"/>
      <c r="I235" s="140"/>
      <c r="O235" s="81"/>
    </row>
    <row r="236" spans="1:15" x14ac:dyDescent="0.2">
      <c r="A236" s="81"/>
      <c r="B236" s="81"/>
      <c r="C236" s="81"/>
      <c r="D236" s="81"/>
      <c r="E236" s="81"/>
      <c r="F236" s="150"/>
      <c r="G236" s="150"/>
      <c r="H236" s="150"/>
      <c r="I236" s="150"/>
      <c r="J236" s="81"/>
      <c r="K236" s="81"/>
      <c r="L236" s="81"/>
      <c r="M236" s="81"/>
      <c r="N236" s="81"/>
      <c r="O236" s="81"/>
    </row>
    <row r="237" spans="1:15" x14ac:dyDescent="0.2">
      <c r="A237" s="81"/>
      <c r="B237" s="81"/>
      <c r="C237" s="81"/>
      <c r="D237" s="81"/>
      <c r="E237" s="81"/>
      <c r="F237" s="150"/>
      <c r="G237" s="150"/>
      <c r="H237" s="150"/>
      <c r="I237" s="150"/>
      <c r="J237" s="81"/>
      <c r="K237" s="81"/>
      <c r="L237" s="81"/>
      <c r="M237" s="81"/>
      <c r="N237" s="81"/>
      <c r="O237" s="81"/>
    </row>
    <row r="238" spans="1:15" hidden="1" x14ac:dyDescent="0.2">
      <c r="F238" s="140"/>
      <c r="G238" s="140"/>
      <c r="H238" s="140"/>
      <c r="I238" s="140"/>
    </row>
    <row r="239" spans="1:15" hidden="1" x14ac:dyDescent="0.2">
      <c r="F239" s="140"/>
      <c r="G239" s="140"/>
      <c r="H239" s="140"/>
      <c r="I239" s="140"/>
    </row>
    <row r="240" spans="1:15" hidden="1" x14ac:dyDescent="0.2">
      <c r="F240" s="140"/>
      <c r="G240" s="140"/>
      <c r="H240" s="140"/>
      <c r="I240" s="140"/>
    </row>
    <row r="241" spans="6:9" hidden="1" x14ac:dyDescent="0.2">
      <c r="F241" s="140"/>
      <c r="G241" s="140"/>
      <c r="H241" s="140"/>
      <c r="I241" s="140"/>
    </row>
    <row r="242" spans="6:9" hidden="1" x14ac:dyDescent="0.2">
      <c r="F242" s="140"/>
      <c r="G242" s="140"/>
      <c r="H242" s="140"/>
      <c r="I242" s="140"/>
    </row>
    <row r="243" spans="6:9" hidden="1" x14ac:dyDescent="0.2">
      <c r="F243" s="140"/>
      <c r="G243" s="140"/>
      <c r="H243" s="140"/>
      <c r="I243" s="140"/>
    </row>
    <row r="244" spans="6:9" hidden="1" x14ac:dyDescent="0.2">
      <c r="F244" s="140"/>
      <c r="G244" s="140"/>
      <c r="H244" s="140"/>
      <c r="I244" s="140"/>
    </row>
    <row r="245" spans="6:9" hidden="1" x14ac:dyDescent="0.2">
      <c r="F245" s="140"/>
      <c r="G245" s="140"/>
      <c r="H245" s="140"/>
      <c r="I245" s="140"/>
    </row>
    <row r="246" spans="6:9" hidden="1" x14ac:dyDescent="0.2">
      <c r="F246" s="140"/>
      <c r="G246" s="140"/>
      <c r="H246" s="140"/>
      <c r="I246" s="140"/>
    </row>
    <row r="247" spans="6:9" hidden="1" x14ac:dyDescent="0.2">
      <c r="F247" s="140"/>
      <c r="G247" s="140"/>
      <c r="H247" s="140"/>
      <c r="I247" s="140"/>
    </row>
    <row r="248" spans="6:9" hidden="1" x14ac:dyDescent="0.2">
      <c r="F248" s="140"/>
      <c r="G248" s="140"/>
      <c r="H248" s="140"/>
      <c r="I248" s="140"/>
    </row>
    <row r="249" spans="6:9" hidden="1" x14ac:dyDescent="0.2">
      <c r="F249" s="140"/>
      <c r="G249" s="140"/>
      <c r="H249" s="140"/>
      <c r="I249" s="140"/>
    </row>
    <row r="250" spans="6:9" hidden="1" x14ac:dyDescent="0.2">
      <c r="F250" s="140"/>
      <c r="G250" s="140"/>
      <c r="H250" s="140"/>
      <c r="I250" s="140"/>
    </row>
    <row r="251" spans="6:9" hidden="1" x14ac:dyDescent="0.2">
      <c r="F251" s="140"/>
      <c r="G251" s="140"/>
      <c r="H251" s="140"/>
      <c r="I251" s="140"/>
    </row>
    <row r="252" spans="6:9" hidden="1" x14ac:dyDescent="0.2">
      <c r="F252" s="140"/>
      <c r="G252" s="140"/>
      <c r="H252" s="140"/>
      <c r="I252" s="140"/>
    </row>
    <row r="253" spans="6:9" hidden="1" x14ac:dyDescent="0.2">
      <c r="F253" s="140"/>
      <c r="G253" s="140"/>
      <c r="H253" s="140"/>
      <c r="I253" s="140"/>
    </row>
    <row r="254" spans="6:9" hidden="1" x14ac:dyDescent="0.2">
      <c r="F254" s="140"/>
      <c r="G254" s="140"/>
      <c r="H254" s="140"/>
      <c r="I254" s="140"/>
    </row>
    <row r="255" spans="6:9" hidden="1" x14ac:dyDescent="0.2">
      <c r="F255" s="140"/>
      <c r="G255" s="140"/>
      <c r="H255" s="140"/>
      <c r="I255" s="140"/>
    </row>
    <row r="256" spans="6:9" hidden="1" x14ac:dyDescent="0.2">
      <c r="F256" s="140"/>
      <c r="G256" s="140"/>
      <c r="H256" s="140"/>
      <c r="I256" s="140"/>
    </row>
    <row r="257" spans="6:9" hidden="1" x14ac:dyDescent="0.2">
      <c r="F257" s="140"/>
      <c r="G257" s="140"/>
      <c r="H257" s="140"/>
      <c r="I257" s="140"/>
    </row>
    <row r="258" spans="6:9" hidden="1" x14ac:dyDescent="0.2">
      <c r="F258" s="140"/>
      <c r="G258" s="140"/>
      <c r="H258" s="140"/>
      <c r="I258" s="140"/>
    </row>
    <row r="259" spans="6:9" hidden="1" x14ac:dyDescent="0.2">
      <c r="F259" s="140"/>
      <c r="G259" s="140"/>
      <c r="H259" s="140"/>
      <c r="I259" s="140"/>
    </row>
    <row r="260" spans="6:9" hidden="1" x14ac:dyDescent="0.2">
      <c r="F260" s="140"/>
      <c r="G260" s="140"/>
      <c r="H260" s="140"/>
      <c r="I260" s="140"/>
    </row>
    <row r="261" spans="6:9" hidden="1" x14ac:dyDescent="0.2">
      <c r="F261" s="140"/>
      <c r="G261" s="140"/>
      <c r="H261" s="140"/>
      <c r="I261" s="140"/>
    </row>
    <row r="262" spans="6:9" hidden="1" x14ac:dyDescent="0.2">
      <c r="F262" s="140"/>
      <c r="G262" s="140"/>
      <c r="H262" s="140"/>
      <c r="I262" s="140"/>
    </row>
    <row r="263" spans="6:9" hidden="1" x14ac:dyDescent="0.2">
      <c r="F263" s="140"/>
      <c r="G263" s="140"/>
      <c r="H263" s="140"/>
      <c r="I263" s="140"/>
    </row>
    <row r="264" spans="6:9" hidden="1" x14ac:dyDescent="0.2">
      <c r="F264" s="140"/>
      <c r="G264" s="140"/>
      <c r="H264" s="140"/>
      <c r="I264" s="140"/>
    </row>
    <row r="265" spans="6:9" hidden="1" x14ac:dyDescent="0.2">
      <c r="F265" s="140"/>
      <c r="G265" s="140"/>
      <c r="H265" s="140"/>
      <c r="I265" s="140"/>
    </row>
    <row r="266" spans="6:9" hidden="1" x14ac:dyDescent="0.2">
      <c r="F266" s="140"/>
      <c r="G266" s="140"/>
      <c r="H266" s="140"/>
      <c r="I266" s="140"/>
    </row>
    <row r="267" spans="6:9" hidden="1" x14ac:dyDescent="0.2">
      <c r="F267" s="140"/>
      <c r="G267" s="140"/>
      <c r="H267" s="140"/>
      <c r="I267" s="140"/>
    </row>
    <row r="268" spans="6:9" hidden="1" x14ac:dyDescent="0.2">
      <c r="F268" s="140"/>
      <c r="G268" s="140"/>
      <c r="H268" s="140"/>
      <c r="I268" s="140"/>
    </row>
    <row r="269" spans="6:9" hidden="1" x14ac:dyDescent="0.2">
      <c r="F269" s="140"/>
      <c r="G269" s="140"/>
      <c r="H269" s="140"/>
      <c r="I269" s="140"/>
    </row>
    <row r="270" spans="6:9" hidden="1" x14ac:dyDescent="0.2">
      <c r="F270" s="140"/>
      <c r="G270" s="140"/>
      <c r="H270" s="140"/>
      <c r="I270" s="140"/>
    </row>
    <row r="271" spans="6:9" hidden="1" x14ac:dyDescent="0.2">
      <c r="F271" s="140"/>
      <c r="G271" s="140"/>
      <c r="H271" s="140"/>
      <c r="I271" s="140"/>
    </row>
    <row r="272" spans="6:9" hidden="1" x14ac:dyDescent="0.2">
      <c r="F272" s="140"/>
      <c r="G272" s="140"/>
      <c r="H272" s="140"/>
      <c r="I272" s="140"/>
    </row>
    <row r="273" spans="6:9" hidden="1" x14ac:dyDescent="0.2">
      <c r="F273" s="140"/>
      <c r="G273" s="140"/>
      <c r="H273" s="140"/>
      <c r="I273" s="140"/>
    </row>
    <row r="274" spans="6:9" hidden="1" x14ac:dyDescent="0.2">
      <c r="F274" s="140"/>
      <c r="G274" s="140"/>
      <c r="H274" s="140"/>
      <c r="I274" s="140"/>
    </row>
    <row r="275" spans="6:9" hidden="1" x14ac:dyDescent="0.2">
      <c r="F275" s="140"/>
      <c r="G275" s="140"/>
      <c r="H275" s="140"/>
      <c r="I275" s="140"/>
    </row>
    <row r="276" spans="6:9" hidden="1" x14ac:dyDescent="0.2">
      <c r="F276" s="140"/>
      <c r="G276" s="140"/>
      <c r="H276" s="140"/>
      <c r="I276" s="140"/>
    </row>
    <row r="277" spans="6:9" hidden="1" x14ac:dyDescent="0.2">
      <c r="F277" s="140"/>
      <c r="G277" s="140"/>
      <c r="H277" s="140"/>
      <c r="I277" s="140"/>
    </row>
    <row r="278" spans="6:9" hidden="1" x14ac:dyDescent="0.2">
      <c r="F278" s="140"/>
      <c r="G278" s="140"/>
      <c r="H278" s="140"/>
      <c r="I278" s="140"/>
    </row>
    <row r="279" spans="6:9" hidden="1" x14ac:dyDescent="0.2">
      <c r="F279" s="140"/>
      <c r="G279" s="140"/>
      <c r="H279" s="140"/>
      <c r="I279" s="140"/>
    </row>
    <row r="280" spans="6:9" hidden="1" x14ac:dyDescent="0.2">
      <c r="F280" s="140"/>
      <c r="G280" s="140"/>
      <c r="H280" s="140"/>
      <c r="I280" s="140"/>
    </row>
    <row r="281" spans="6:9" hidden="1" x14ac:dyDescent="0.2">
      <c r="F281" s="140"/>
      <c r="G281" s="140"/>
      <c r="H281" s="140"/>
      <c r="I281" s="140"/>
    </row>
    <row r="282" spans="6:9" hidden="1" x14ac:dyDescent="0.2">
      <c r="F282" s="140"/>
      <c r="G282" s="140"/>
      <c r="H282" s="140"/>
      <c r="I282" s="140"/>
    </row>
    <row r="283" spans="6:9" hidden="1" x14ac:dyDescent="0.2">
      <c r="F283" s="140"/>
      <c r="G283" s="140"/>
      <c r="H283" s="140"/>
      <c r="I283" s="140"/>
    </row>
    <row r="284" spans="6:9" hidden="1" x14ac:dyDescent="0.2">
      <c r="F284" s="140"/>
      <c r="G284" s="140"/>
      <c r="H284" s="140"/>
      <c r="I284" s="140"/>
    </row>
    <row r="285" spans="6:9" hidden="1" x14ac:dyDescent="0.2">
      <c r="F285" s="140"/>
      <c r="G285" s="140"/>
      <c r="H285" s="140"/>
      <c r="I285" s="140"/>
    </row>
    <row r="286" spans="6:9" hidden="1" x14ac:dyDescent="0.2">
      <c r="F286" s="140"/>
      <c r="G286" s="140"/>
      <c r="H286" s="140"/>
      <c r="I286" s="140"/>
    </row>
    <row r="287" spans="6:9" hidden="1" x14ac:dyDescent="0.2">
      <c r="F287" s="140"/>
      <c r="G287" s="140"/>
      <c r="H287" s="140"/>
      <c r="I287" s="140"/>
    </row>
    <row r="288" spans="6:9" hidden="1" x14ac:dyDescent="0.2">
      <c r="F288" s="140"/>
      <c r="G288" s="140"/>
      <c r="H288" s="140"/>
      <c r="I288" s="140"/>
    </row>
    <row r="289" spans="6:9" hidden="1" x14ac:dyDescent="0.2">
      <c r="F289" s="140"/>
      <c r="G289" s="140"/>
      <c r="H289" s="140"/>
      <c r="I289" s="140"/>
    </row>
    <row r="290" spans="6:9" hidden="1" x14ac:dyDescent="0.2">
      <c r="F290" s="140"/>
      <c r="G290" s="140"/>
      <c r="H290" s="140"/>
      <c r="I290" s="140"/>
    </row>
    <row r="291" spans="6:9" hidden="1" x14ac:dyDescent="0.2">
      <c r="F291" s="140"/>
      <c r="G291" s="140"/>
      <c r="H291" s="140"/>
      <c r="I291" s="140"/>
    </row>
    <row r="292" spans="6:9" hidden="1" x14ac:dyDescent="0.2">
      <c r="F292" s="140"/>
      <c r="G292" s="140"/>
      <c r="H292" s="140"/>
      <c r="I292" s="140"/>
    </row>
    <row r="293" spans="6:9" hidden="1" x14ac:dyDescent="0.2">
      <c r="F293" s="140"/>
      <c r="G293" s="140"/>
      <c r="H293" s="140"/>
      <c r="I293" s="140"/>
    </row>
    <row r="294" spans="6:9" hidden="1" x14ac:dyDescent="0.2">
      <c r="F294" s="140"/>
      <c r="G294" s="140"/>
      <c r="H294" s="140"/>
      <c r="I294" s="140"/>
    </row>
    <row r="295" spans="6:9" hidden="1" x14ac:dyDescent="0.2">
      <c r="F295" s="140"/>
      <c r="G295" s="140"/>
      <c r="H295" s="140"/>
      <c r="I295" s="140"/>
    </row>
    <row r="296" spans="6:9" hidden="1" x14ac:dyDescent="0.2">
      <c r="F296" s="140"/>
      <c r="G296" s="140"/>
      <c r="H296" s="140"/>
      <c r="I296" s="140"/>
    </row>
    <row r="297" spans="6:9" hidden="1" x14ac:dyDescent="0.2">
      <c r="F297" s="140"/>
      <c r="G297" s="140"/>
      <c r="H297" s="140"/>
      <c r="I297" s="140"/>
    </row>
    <row r="298" spans="6:9" hidden="1" x14ac:dyDescent="0.2">
      <c r="F298" s="140"/>
      <c r="G298" s="140"/>
      <c r="H298" s="140"/>
      <c r="I298" s="140"/>
    </row>
    <row r="299" spans="6:9" hidden="1" x14ac:dyDescent="0.2">
      <c r="F299" s="140"/>
      <c r="G299" s="140"/>
      <c r="H299" s="140"/>
      <c r="I299" s="140"/>
    </row>
    <row r="300" spans="6:9" hidden="1" x14ac:dyDescent="0.2">
      <c r="F300" s="140"/>
      <c r="G300" s="140"/>
      <c r="H300" s="140"/>
      <c r="I300" s="140"/>
    </row>
    <row r="301" spans="6:9" hidden="1" x14ac:dyDescent="0.2">
      <c r="F301" s="140"/>
      <c r="G301" s="140"/>
      <c r="H301" s="140"/>
      <c r="I301" s="140"/>
    </row>
    <row r="302" spans="6:9" hidden="1" x14ac:dyDescent="0.2">
      <c r="F302" s="140"/>
      <c r="G302" s="140"/>
      <c r="H302" s="140"/>
      <c r="I302" s="140"/>
    </row>
    <row r="303" spans="6:9" hidden="1" x14ac:dyDescent="0.2">
      <c r="F303" s="140"/>
      <c r="G303" s="140"/>
      <c r="H303" s="140"/>
      <c r="I303" s="140"/>
    </row>
    <row r="304" spans="6:9" hidden="1" x14ac:dyDescent="0.2">
      <c r="F304" s="140"/>
      <c r="G304" s="140"/>
      <c r="H304" s="140"/>
      <c r="I304" s="140"/>
    </row>
    <row r="305" spans="6:9" hidden="1" x14ac:dyDescent="0.2">
      <c r="F305" s="140"/>
      <c r="G305" s="140"/>
      <c r="H305" s="140"/>
      <c r="I305" s="140"/>
    </row>
    <row r="306" spans="6:9" hidden="1" x14ac:dyDescent="0.2">
      <c r="F306" s="140"/>
      <c r="G306" s="140"/>
      <c r="H306" s="140"/>
      <c r="I306" s="140"/>
    </row>
    <row r="307" spans="6:9" hidden="1" x14ac:dyDescent="0.2">
      <c r="F307" s="140"/>
      <c r="G307" s="140"/>
      <c r="H307" s="140"/>
      <c r="I307" s="140"/>
    </row>
    <row r="308" spans="6:9" hidden="1" x14ac:dyDescent="0.2">
      <c r="F308" s="140"/>
      <c r="G308" s="140"/>
      <c r="H308" s="140"/>
      <c r="I308" s="140"/>
    </row>
    <row r="309" spans="6:9" hidden="1" x14ac:dyDescent="0.2">
      <c r="F309" s="140"/>
      <c r="G309" s="140"/>
      <c r="H309" s="140"/>
      <c r="I309" s="140"/>
    </row>
    <row r="310" spans="6:9" hidden="1" x14ac:dyDescent="0.2">
      <c r="F310" s="140"/>
      <c r="G310" s="140"/>
      <c r="H310" s="140"/>
      <c r="I310" s="140"/>
    </row>
    <row r="311" spans="6:9" hidden="1" x14ac:dyDescent="0.2">
      <c r="F311" s="140"/>
      <c r="G311" s="140"/>
      <c r="H311" s="140"/>
      <c r="I311" s="140"/>
    </row>
    <row r="312" spans="6:9" hidden="1" x14ac:dyDescent="0.2">
      <c r="F312" s="140"/>
      <c r="G312" s="140"/>
      <c r="H312" s="140"/>
      <c r="I312" s="140"/>
    </row>
    <row r="313" spans="6:9" hidden="1" x14ac:dyDescent="0.2">
      <c r="F313" s="140"/>
      <c r="G313" s="140"/>
      <c r="H313" s="140"/>
      <c r="I313" s="140"/>
    </row>
    <row r="314" spans="6:9" hidden="1" x14ac:dyDescent="0.2">
      <c r="F314" s="140"/>
      <c r="G314" s="140"/>
      <c r="H314" s="140"/>
      <c r="I314" s="140"/>
    </row>
    <row r="315" spans="6:9" hidden="1" x14ac:dyDescent="0.2">
      <c r="F315" s="140"/>
      <c r="G315" s="140"/>
      <c r="H315" s="140"/>
      <c r="I315" s="140"/>
    </row>
    <row r="316" spans="6:9" hidden="1" x14ac:dyDescent="0.2">
      <c r="F316" s="140"/>
      <c r="G316" s="140"/>
      <c r="H316" s="140"/>
      <c r="I316" s="140"/>
    </row>
    <row r="317" spans="6:9" hidden="1" x14ac:dyDescent="0.2">
      <c r="F317" s="140"/>
      <c r="G317" s="140"/>
      <c r="H317" s="140"/>
      <c r="I317" s="140"/>
    </row>
    <row r="318" spans="6:9" hidden="1" x14ac:dyDescent="0.2">
      <c r="F318" s="140"/>
      <c r="G318" s="140"/>
      <c r="H318" s="140"/>
      <c r="I318" s="140"/>
    </row>
    <row r="319" spans="6:9" hidden="1" x14ac:dyDescent="0.2">
      <c r="F319" s="140"/>
      <c r="G319" s="140"/>
      <c r="H319" s="140"/>
      <c r="I319" s="140"/>
    </row>
    <row r="320" spans="6:9" hidden="1" x14ac:dyDescent="0.2">
      <c r="F320" s="140"/>
      <c r="G320" s="140"/>
      <c r="H320" s="140"/>
      <c r="I320" s="140"/>
    </row>
    <row r="321" spans="6:9" hidden="1" x14ac:dyDescent="0.2">
      <c r="F321" s="140"/>
      <c r="G321" s="140"/>
      <c r="H321" s="140"/>
      <c r="I321" s="140"/>
    </row>
    <row r="322" spans="6:9" hidden="1" x14ac:dyDescent="0.2">
      <c r="F322" s="140"/>
      <c r="G322" s="140"/>
      <c r="H322" s="140"/>
      <c r="I322" s="140"/>
    </row>
    <row r="323" spans="6:9" hidden="1" x14ac:dyDescent="0.2">
      <c r="F323" s="140"/>
      <c r="G323" s="140"/>
      <c r="H323" s="140"/>
      <c r="I323" s="140"/>
    </row>
    <row r="324" spans="6:9" hidden="1" x14ac:dyDescent="0.2">
      <c r="F324" s="140"/>
      <c r="G324" s="140"/>
      <c r="H324" s="140"/>
      <c r="I324" s="140"/>
    </row>
    <row r="325" spans="6:9" hidden="1" x14ac:dyDescent="0.2">
      <c r="F325" s="140"/>
      <c r="G325" s="140"/>
      <c r="H325" s="140"/>
      <c r="I325" s="140"/>
    </row>
    <row r="326" spans="6:9" hidden="1" x14ac:dyDescent="0.2">
      <c r="F326" s="140"/>
      <c r="G326" s="140"/>
      <c r="H326" s="140"/>
      <c r="I326" s="140"/>
    </row>
    <row r="327" spans="6:9" hidden="1" x14ac:dyDescent="0.2">
      <c r="F327" s="140"/>
      <c r="G327" s="140"/>
      <c r="H327" s="140"/>
      <c r="I327" s="140"/>
    </row>
    <row r="328" spans="6:9" hidden="1" x14ac:dyDescent="0.2">
      <c r="F328" s="140"/>
      <c r="G328" s="140"/>
      <c r="H328" s="140"/>
      <c r="I328" s="140"/>
    </row>
    <row r="329" spans="6:9" hidden="1" x14ac:dyDescent="0.2">
      <c r="F329" s="140"/>
      <c r="G329" s="140"/>
      <c r="H329" s="140"/>
      <c r="I329" s="140"/>
    </row>
    <row r="330" spans="6:9" hidden="1" x14ac:dyDescent="0.2">
      <c r="F330" s="140"/>
      <c r="G330" s="140"/>
      <c r="H330" s="140"/>
      <c r="I330" s="140"/>
    </row>
    <row r="331" spans="6:9" hidden="1" x14ac:dyDescent="0.2">
      <c r="F331" s="140"/>
      <c r="G331" s="140"/>
      <c r="H331" s="140"/>
      <c r="I331" s="140"/>
    </row>
    <row r="332" spans="6:9" hidden="1" x14ac:dyDescent="0.2">
      <c r="F332" s="140"/>
      <c r="G332" s="140"/>
      <c r="H332" s="140"/>
      <c r="I332" s="140"/>
    </row>
    <row r="333" spans="6:9" hidden="1" x14ac:dyDescent="0.2">
      <c r="F333" s="140"/>
      <c r="G333" s="140"/>
      <c r="H333" s="140"/>
      <c r="I333" s="140"/>
    </row>
    <row r="334" spans="6:9" hidden="1" x14ac:dyDescent="0.2">
      <c r="F334" s="140"/>
      <c r="G334" s="140"/>
      <c r="H334" s="140"/>
      <c r="I334" s="140"/>
    </row>
    <row r="335" spans="6:9" hidden="1" x14ac:dyDescent="0.2">
      <c r="F335" s="140"/>
      <c r="G335" s="140"/>
      <c r="H335" s="140"/>
      <c r="I335" s="140"/>
    </row>
    <row r="336" spans="6:9" hidden="1" x14ac:dyDescent="0.2">
      <c r="F336" s="140"/>
      <c r="G336" s="140"/>
      <c r="H336" s="140"/>
      <c r="I336" s="140"/>
    </row>
    <row r="337" spans="6:9" hidden="1" x14ac:dyDescent="0.2">
      <c r="F337" s="140"/>
      <c r="G337" s="140"/>
      <c r="H337" s="140"/>
      <c r="I337" s="140"/>
    </row>
    <row r="338" spans="6:9" hidden="1" x14ac:dyDescent="0.2">
      <c r="F338" s="140"/>
      <c r="G338" s="140"/>
      <c r="H338" s="140"/>
      <c r="I338" s="140"/>
    </row>
    <row r="339" spans="6:9" hidden="1" x14ac:dyDescent="0.2">
      <c r="F339" s="140"/>
      <c r="G339" s="140"/>
      <c r="H339" s="140"/>
      <c r="I339" s="140"/>
    </row>
    <row r="340" spans="6:9" hidden="1" x14ac:dyDescent="0.2">
      <c r="F340" s="140"/>
      <c r="G340" s="140"/>
      <c r="H340" s="140"/>
      <c r="I340" s="140"/>
    </row>
    <row r="341" spans="6:9" hidden="1" x14ac:dyDescent="0.2">
      <c r="F341" s="140"/>
      <c r="G341" s="140"/>
      <c r="H341" s="140"/>
      <c r="I341" s="140"/>
    </row>
    <row r="342" spans="6:9" hidden="1" x14ac:dyDescent="0.2">
      <c r="F342" s="140"/>
      <c r="G342" s="140"/>
      <c r="H342" s="140"/>
      <c r="I342" s="140"/>
    </row>
    <row r="343" spans="6:9" hidden="1" x14ac:dyDescent="0.2">
      <c r="F343" s="140"/>
      <c r="G343" s="140"/>
      <c r="H343" s="140"/>
      <c r="I343" s="140"/>
    </row>
    <row r="344" spans="6:9" hidden="1" x14ac:dyDescent="0.2">
      <c r="F344" s="140"/>
      <c r="G344" s="140"/>
      <c r="H344" s="140"/>
      <c r="I344" s="140"/>
    </row>
    <row r="345" spans="6:9" hidden="1" x14ac:dyDescent="0.2">
      <c r="F345" s="140"/>
      <c r="G345" s="140"/>
      <c r="H345" s="140"/>
      <c r="I345" s="140"/>
    </row>
    <row r="346" spans="6:9" hidden="1" x14ac:dyDescent="0.2">
      <c r="F346" s="140"/>
      <c r="G346" s="140"/>
      <c r="H346" s="140"/>
      <c r="I346" s="140"/>
    </row>
    <row r="347" spans="6:9" hidden="1" x14ac:dyDescent="0.2">
      <c r="F347" s="140"/>
      <c r="G347" s="140"/>
      <c r="H347" s="140"/>
      <c r="I347" s="140"/>
    </row>
    <row r="348" spans="6:9" hidden="1" x14ac:dyDescent="0.2">
      <c r="F348" s="140"/>
      <c r="G348" s="140"/>
      <c r="H348" s="140"/>
      <c r="I348" s="140"/>
    </row>
    <row r="349" spans="6:9" hidden="1" x14ac:dyDescent="0.2">
      <c r="F349" s="140"/>
      <c r="G349" s="140"/>
      <c r="H349" s="140"/>
      <c r="I349" s="140"/>
    </row>
    <row r="350" spans="6:9" hidden="1" x14ac:dyDescent="0.2">
      <c r="F350" s="140"/>
      <c r="G350" s="140"/>
      <c r="H350" s="140"/>
      <c r="I350" s="140"/>
    </row>
    <row r="351" spans="6:9" hidden="1" x14ac:dyDescent="0.2">
      <c r="F351" s="140"/>
      <c r="G351" s="140"/>
      <c r="H351" s="140"/>
      <c r="I351" s="140"/>
    </row>
    <row r="352" spans="6:9" hidden="1" x14ac:dyDescent="0.2">
      <c r="F352" s="140"/>
      <c r="G352" s="140"/>
      <c r="H352" s="140"/>
      <c r="I352" s="140"/>
    </row>
    <row r="353" spans="6:9" hidden="1" x14ac:dyDescent="0.2">
      <c r="F353" s="140"/>
      <c r="G353" s="140"/>
      <c r="H353" s="140"/>
      <c r="I353" s="140"/>
    </row>
  </sheetData>
  <mergeCells count="29">
    <mergeCell ref="C25:F25"/>
    <mergeCell ref="B2:N2"/>
    <mergeCell ref="C11:G11"/>
    <mergeCell ref="C13:G13"/>
    <mergeCell ref="C22:G22"/>
    <mergeCell ref="C24:F24"/>
    <mergeCell ref="C62:E62"/>
    <mergeCell ref="C26:F26"/>
    <mergeCell ref="C27:F27"/>
    <mergeCell ref="C29:G29"/>
    <mergeCell ref="C50:E50"/>
    <mergeCell ref="C51:E51"/>
    <mergeCell ref="C52:E52"/>
    <mergeCell ref="C71:E71"/>
    <mergeCell ref="C73:E74"/>
    <mergeCell ref="D82:E82"/>
    <mergeCell ref="C231:E231"/>
    <mergeCell ref="B3:N3"/>
    <mergeCell ref="C63:E63"/>
    <mergeCell ref="C64:E64"/>
    <mergeCell ref="C65:E65"/>
    <mergeCell ref="C68:E68"/>
    <mergeCell ref="C69:E69"/>
    <mergeCell ref="C70:E70"/>
    <mergeCell ref="C53:E53"/>
    <mergeCell ref="C56:E56"/>
    <mergeCell ref="C57:E57"/>
    <mergeCell ref="C58:E58"/>
    <mergeCell ref="C59:E59"/>
  </mergeCells>
  <conditionalFormatting sqref="F83:I231">
    <cfRule type="cellIs" dxfId="43" priority="2" operator="greaterThan">
      <formula>1</formula>
    </cfRule>
  </conditionalFormatting>
  <conditionalFormatting sqref="F51:I53 F57:I59 F63:I65 F69:I71 F74:I74">
    <cfRule type="cellIs" dxfId="42" priority="1" operator="greaterThan">
      <formula>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Z401"/>
  <sheetViews>
    <sheetView topLeftCell="A43" zoomScale="85" zoomScaleNormal="85" workbookViewId="0">
      <selection activeCell="G61" sqref="G61"/>
    </sheetView>
  </sheetViews>
  <sheetFormatPr defaultColWidth="0" defaultRowHeight="12.75" zeroHeight="1" x14ac:dyDescent="0.2"/>
  <cols>
    <col min="1" max="2" width="3.125" style="1" customWidth="1"/>
    <col min="3" max="3" width="23.75" customWidth="1"/>
    <col min="4" max="4" width="2.875" customWidth="1"/>
    <col min="5" max="5" width="3.125" bestFit="1" customWidth="1"/>
    <col min="6" max="6" width="14.125" bestFit="1" customWidth="1"/>
    <col min="7" max="7" width="16.75" customWidth="1"/>
    <col min="8" max="8" width="18.625" customWidth="1"/>
    <col min="9" max="9" width="17.5" bestFit="1" customWidth="1"/>
    <col min="10" max="10" width="13.125" bestFit="1" customWidth="1"/>
    <col min="11" max="11" width="17.75" style="1" bestFit="1" customWidth="1"/>
    <col min="12" max="12" width="13.75" bestFit="1" customWidth="1"/>
    <col min="13" max="13" width="11" bestFit="1" customWidth="1"/>
    <col min="14" max="14" width="3.125" customWidth="1"/>
    <col min="15" max="15" width="3" customWidth="1"/>
    <col min="16" max="16" width="12.75" hidden="1" customWidth="1"/>
    <col min="17" max="17" width="12.25" hidden="1" customWidth="1"/>
    <col min="18" max="18" width="12.5" hidden="1" customWidth="1"/>
    <col min="19" max="19" width="12.25" hidden="1" customWidth="1"/>
    <col min="20" max="26" width="0" hidden="1" customWidth="1"/>
    <col min="27" max="16384" width="9" hidden="1"/>
  </cols>
  <sheetData>
    <row r="1" spans="1:15" x14ac:dyDescent="0.2">
      <c r="A1" s="81"/>
      <c r="B1" s="81"/>
      <c r="C1" s="81"/>
      <c r="D1" s="81"/>
      <c r="E1" s="81"/>
      <c r="F1" s="81"/>
      <c r="G1" s="81"/>
      <c r="H1" s="81"/>
      <c r="I1" s="81"/>
      <c r="J1" s="81"/>
      <c r="K1" s="81"/>
      <c r="L1" s="81"/>
      <c r="M1" s="81"/>
      <c r="N1" s="81"/>
      <c r="O1" s="81"/>
    </row>
    <row r="2" spans="1:15" s="127" customFormat="1" ht="18" x14ac:dyDescent="0.25">
      <c r="A2" s="81"/>
      <c r="B2" s="185" t="s">
        <v>302</v>
      </c>
      <c r="C2" s="185"/>
      <c r="D2" s="185"/>
      <c r="E2" s="185"/>
      <c r="F2" s="185"/>
      <c r="G2" s="185"/>
      <c r="H2" s="185"/>
      <c r="I2" s="185"/>
      <c r="J2" s="185"/>
      <c r="K2" s="185"/>
      <c r="L2" s="185"/>
      <c r="M2" s="185"/>
      <c r="N2" s="185"/>
      <c r="O2" s="81"/>
    </row>
    <row r="3" spans="1:15" s="133" customFormat="1" ht="18" x14ac:dyDescent="0.25">
      <c r="A3" s="81"/>
      <c r="B3" s="185" t="str">
        <f>Compound_Name_Z</f>
        <v>Zineb</v>
      </c>
      <c r="C3" s="185"/>
      <c r="D3" s="185"/>
      <c r="E3" s="185"/>
      <c r="F3" s="185"/>
      <c r="G3" s="185"/>
      <c r="H3" s="185"/>
      <c r="I3" s="185"/>
      <c r="J3" s="185"/>
      <c r="K3" s="185"/>
      <c r="L3" s="185"/>
      <c r="M3" s="185"/>
      <c r="N3" s="185"/>
      <c r="O3" s="81"/>
    </row>
    <row r="4" spans="1:15" x14ac:dyDescent="0.2">
      <c r="A4" s="81"/>
      <c r="L4" s="1"/>
      <c r="O4" s="81"/>
    </row>
    <row r="5" spans="1:15" x14ac:dyDescent="0.2">
      <c r="A5" s="81"/>
      <c r="C5" s="74" t="s">
        <v>259</v>
      </c>
      <c r="D5" s="74"/>
      <c r="E5" s="74"/>
      <c r="F5" s="74"/>
      <c r="G5" s="74"/>
      <c r="H5" s="74"/>
      <c r="I5" s="74"/>
      <c r="J5" s="74"/>
      <c r="K5" s="83"/>
      <c r="L5" s="83"/>
      <c r="M5" s="125">
        <f ca="1">TODAY()</f>
        <v>43020</v>
      </c>
      <c r="O5" s="81"/>
    </row>
    <row r="6" spans="1:15" x14ac:dyDescent="0.2">
      <c r="A6" s="81"/>
      <c r="L6" s="1"/>
      <c r="O6" s="81"/>
    </row>
    <row r="7" spans="1:15" x14ac:dyDescent="0.2">
      <c r="A7" s="81"/>
      <c r="L7" s="1"/>
      <c r="O7" s="81"/>
    </row>
    <row r="8" spans="1:15" x14ac:dyDescent="0.2">
      <c r="A8" s="81"/>
      <c r="C8" s="75" t="s">
        <v>260</v>
      </c>
      <c r="D8" t="str">
        <f>Compound_Name_Z</f>
        <v>Zineb</v>
      </c>
      <c r="L8" s="1"/>
      <c r="O8" s="81"/>
    </row>
    <row r="9" spans="1:15" x14ac:dyDescent="0.2">
      <c r="A9" s="81"/>
      <c r="C9" s="75" t="s">
        <v>261</v>
      </c>
      <c r="D9" t="str">
        <f>Version</f>
        <v>Version Final 1.1</v>
      </c>
      <c r="L9" s="1"/>
      <c r="O9" s="81"/>
    </row>
    <row r="10" spans="1:15" x14ac:dyDescent="0.2">
      <c r="A10" s="81"/>
      <c r="L10" s="1"/>
      <c r="O10" s="81"/>
    </row>
    <row r="11" spans="1:15" x14ac:dyDescent="0.2">
      <c r="A11" s="81"/>
      <c r="C11" s="184" t="s">
        <v>122</v>
      </c>
      <c r="D11" s="184"/>
      <c r="E11" s="184"/>
      <c r="F11" s="184"/>
      <c r="G11" s="184"/>
      <c r="L11" s="1"/>
      <c r="O11" s="81"/>
    </row>
    <row r="12" spans="1:15" s="80" customFormat="1" x14ac:dyDescent="0.2">
      <c r="A12" s="81"/>
      <c r="B12" s="1"/>
      <c r="C12" s="76"/>
      <c r="K12" s="1"/>
      <c r="L12" s="1"/>
      <c r="O12" s="81"/>
    </row>
    <row r="13" spans="1:15" x14ac:dyDescent="0.2">
      <c r="A13" s="81"/>
      <c r="C13" s="183" t="s">
        <v>282</v>
      </c>
      <c r="D13" s="183"/>
      <c r="E13" s="183"/>
      <c r="F13" s="183"/>
      <c r="G13" s="183"/>
      <c r="L13" s="1"/>
      <c r="O13" s="81"/>
    </row>
    <row r="14" spans="1:15" s="80" customFormat="1" x14ac:dyDescent="0.2">
      <c r="A14" s="81"/>
      <c r="B14" s="1"/>
      <c r="C14" s="80" t="s">
        <v>175</v>
      </c>
      <c r="F14" s="80">
        <f>Application_Factor_Z</f>
        <v>0</v>
      </c>
      <c r="K14" s="1"/>
      <c r="L14" s="1"/>
      <c r="O14" s="81"/>
    </row>
    <row r="15" spans="1:15" s="80" customFormat="1" x14ac:dyDescent="0.2">
      <c r="A15" s="81"/>
      <c r="B15" s="1"/>
      <c r="C15" s="80" t="s">
        <v>281</v>
      </c>
      <c r="F15" s="80" t="e">
        <f>Leaching_Product_Z</f>
        <v>#DIV/0!</v>
      </c>
      <c r="K15" s="1"/>
      <c r="L15" s="1"/>
      <c r="O15" s="81"/>
    </row>
    <row r="16" spans="1:15" s="127" customFormat="1" x14ac:dyDescent="0.2">
      <c r="A16" s="81"/>
      <c r="B16" s="1"/>
      <c r="K16" s="1"/>
      <c r="L16" s="1"/>
      <c r="O16" s="81"/>
    </row>
    <row r="17" spans="1:17" s="127" customFormat="1" x14ac:dyDescent="0.2">
      <c r="A17" s="81"/>
      <c r="B17" s="1"/>
      <c r="C17" s="75" t="s">
        <v>304</v>
      </c>
      <c r="K17" s="1"/>
      <c r="L17" s="1"/>
      <c r="O17" s="81"/>
    </row>
    <row r="18" spans="1:17" s="127" customFormat="1" x14ac:dyDescent="0.2">
      <c r="A18" s="81"/>
      <c r="B18" s="1"/>
      <c r="C18" s="152" t="s">
        <v>175</v>
      </c>
      <c r="F18" s="127">
        <f>Application_Conversion_Factor_Z</f>
        <v>0</v>
      </c>
      <c r="K18" s="1"/>
      <c r="L18" s="1"/>
      <c r="O18" s="102"/>
      <c r="P18" s="89"/>
      <c r="Q18" s="89"/>
    </row>
    <row r="19" spans="1:17" x14ac:dyDescent="0.2">
      <c r="A19" s="81"/>
      <c r="C19" s="152" t="s">
        <v>281</v>
      </c>
      <c r="F19" t="e">
        <f>Leaching_Conversion_Factor_Z</f>
        <v>#DIV/0!</v>
      </c>
      <c r="L19" s="1"/>
      <c r="O19" s="102"/>
      <c r="P19" s="89"/>
      <c r="Q19" s="89"/>
    </row>
    <row r="20" spans="1:17" s="80" customFormat="1" x14ac:dyDescent="0.2">
      <c r="A20" s="81"/>
      <c r="B20" s="1"/>
      <c r="K20" s="1"/>
      <c r="L20" s="1"/>
      <c r="O20" s="81"/>
    </row>
    <row r="21" spans="1:17" s="80" customFormat="1" x14ac:dyDescent="0.2">
      <c r="A21" s="81"/>
      <c r="B21" s="1"/>
      <c r="C21" s="183" t="s">
        <v>168</v>
      </c>
      <c r="D21" s="183"/>
      <c r="E21" s="183"/>
      <c r="F21" s="183"/>
      <c r="G21" s="183"/>
      <c r="K21" s="1"/>
      <c r="L21" s="1"/>
      <c r="O21" s="81"/>
    </row>
    <row r="22" spans="1:17" s="80" customFormat="1" x14ac:dyDescent="0.2">
      <c r="A22" s="81"/>
      <c r="B22" s="1"/>
      <c r="C22" s="182" t="s">
        <v>245</v>
      </c>
      <c r="D22" s="182"/>
      <c r="E22" s="182"/>
      <c r="F22" s="182"/>
      <c r="G22">
        <f>PNEC_Aquatic_Inside_Z</f>
        <v>2.1899999999999999E-2</v>
      </c>
      <c r="K22" s="1"/>
      <c r="L22" s="1"/>
      <c r="O22" s="81"/>
    </row>
    <row r="23" spans="1:17" s="80" customFormat="1" x14ac:dyDescent="0.2">
      <c r="A23" s="81"/>
      <c r="B23" s="1"/>
      <c r="C23" s="182" t="s">
        <v>246</v>
      </c>
      <c r="D23" s="182"/>
      <c r="E23" s="182"/>
      <c r="F23" s="182"/>
      <c r="G23">
        <f>PNEC_Sediment_Inside_Z</f>
        <v>4.5500000000000002E-3</v>
      </c>
      <c r="K23" s="1"/>
      <c r="L23" s="1"/>
      <c r="O23" s="81"/>
    </row>
    <row r="24" spans="1:17" s="80" customFormat="1" x14ac:dyDescent="0.2">
      <c r="A24" s="81"/>
      <c r="B24" s="1"/>
      <c r="C24" s="182" t="s">
        <v>247</v>
      </c>
      <c r="D24" s="182"/>
      <c r="E24" s="182"/>
      <c r="F24" s="182"/>
      <c r="G24">
        <f>PNEC_Aquatic_Surrounding_Z</f>
        <v>2.1899999999999999E-2</v>
      </c>
      <c r="K24" s="1"/>
      <c r="L24" s="1"/>
      <c r="O24" s="81"/>
    </row>
    <row r="25" spans="1:17" x14ac:dyDescent="0.2">
      <c r="A25" s="81"/>
      <c r="C25" s="182" t="s">
        <v>270</v>
      </c>
      <c r="D25" s="182"/>
      <c r="E25" s="182"/>
      <c r="F25" s="182"/>
      <c r="G25">
        <f>PNEC_Sediment_Surrounding_Z</f>
        <v>4.5500000000000002E-3</v>
      </c>
      <c r="L25" s="1"/>
      <c r="O25" s="81"/>
    </row>
    <row r="26" spans="1:17" x14ac:dyDescent="0.2">
      <c r="A26" s="81"/>
      <c r="L26" s="1"/>
      <c r="O26" s="81"/>
    </row>
    <row r="27" spans="1:17" x14ac:dyDescent="0.2">
      <c r="A27" s="81"/>
      <c r="C27" s="183" t="s">
        <v>164</v>
      </c>
      <c r="D27" s="183"/>
      <c r="E27" s="183"/>
      <c r="F27" s="183"/>
      <c r="G27" s="183"/>
      <c r="L27" s="1"/>
      <c r="O27" s="81"/>
    </row>
    <row r="28" spans="1:17" ht="25.5" x14ac:dyDescent="0.2">
      <c r="A28" s="81"/>
      <c r="F28" s="101" t="s">
        <v>279</v>
      </c>
      <c r="G28" s="101" t="s">
        <v>280</v>
      </c>
      <c r="L28" s="1"/>
      <c r="O28" s="81"/>
    </row>
    <row r="29" spans="1:17" x14ac:dyDescent="0.2">
      <c r="A29" s="81"/>
      <c r="C29" t="s">
        <v>274</v>
      </c>
      <c r="F29">
        <f>Background_SW_Atlantic_Z</f>
        <v>0</v>
      </c>
      <c r="G29">
        <f>Background_Sed_Atlantic_Z</f>
        <v>0</v>
      </c>
      <c r="L29" s="1"/>
      <c r="O29" s="81"/>
    </row>
    <row r="30" spans="1:17" x14ac:dyDescent="0.2">
      <c r="A30" s="81"/>
      <c r="C30" t="s">
        <v>275</v>
      </c>
      <c r="F30">
        <f>Background_SW_Med_Z</f>
        <v>0</v>
      </c>
      <c r="G30">
        <f>Background_Sed_Med_Z</f>
        <v>0</v>
      </c>
      <c r="L30" s="1"/>
      <c r="O30" s="102"/>
      <c r="P30" s="89"/>
      <c r="Q30" s="89"/>
    </row>
    <row r="31" spans="1:17" x14ac:dyDescent="0.2">
      <c r="A31" s="81"/>
      <c r="C31" t="s">
        <v>276</v>
      </c>
      <c r="F31">
        <f>Background_SW_Baltic_Z</f>
        <v>0</v>
      </c>
      <c r="G31">
        <f>Background_Sed_Baltic_Z</f>
        <v>0</v>
      </c>
      <c r="L31" s="1"/>
      <c r="O31" s="102"/>
      <c r="P31" s="89"/>
      <c r="Q31" s="89"/>
    </row>
    <row r="32" spans="1:17" x14ac:dyDescent="0.2">
      <c r="A32" s="81"/>
      <c r="C32" t="s">
        <v>277</v>
      </c>
      <c r="F32">
        <f>Background_SW_Baltic_Transition_Z</f>
        <v>0</v>
      </c>
      <c r="G32">
        <f>Background_Sed_Baltic_Transition_Z</f>
        <v>0</v>
      </c>
      <c r="L32" s="1"/>
      <c r="O32" s="102"/>
      <c r="P32" s="89"/>
      <c r="Q32" s="89"/>
    </row>
    <row r="33" spans="1:23" s="126" customFormat="1" x14ac:dyDescent="0.2">
      <c r="A33" s="81"/>
      <c r="B33" s="1"/>
      <c r="C33" s="126" t="s">
        <v>301</v>
      </c>
      <c r="F33" s="126">
        <f>Background_SW_OECD_Z</f>
        <v>0</v>
      </c>
      <c r="G33" s="126">
        <f>Background_Sed_OECD_Z</f>
        <v>0</v>
      </c>
      <c r="K33" s="1"/>
      <c r="L33" s="1"/>
      <c r="O33" s="102"/>
      <c r="P33" s="89"/>
      <c r="Q33" s="89"/>
    </row>
    <row r="34" spans="1:23" s="127" customFormat="1" x14ac:dyDescent="0.2">
      <c r="A34" s="81"/>
      <c r="B34" s="1"/>
      <c r="K34" s="1"/>
      <c r="L34" s="1"/>
      <c r="O34" s="102"/>
      <c r="P34" s="89"/>
      <c r="Q34" s="89"/>
    </row>
    <row r="35" spans="1:23" x14ac:dyDescent="0.2">
      <c r="A35" s="81"/>
      <c r="C35" s="76" t="s">
        <v>272</v>
      </c>
      <c r="L35" s="1"/>
      <c r="O35" s="102"/>
      <c r="P35" s="89"/>
      <c r="Q35" s="89"/>
    </row>
    <row r="36" spans="1:23" x14ac:dyDescent="0.2">
      <c r="A36" s="81"/>
      <c r="O36" s="102"/>
      <c r="P36" s="89"/>
      <c r="Q36" s="89"/>
    </row>
    <row r="37" spans="1:23" ht="63.75" x14ac:dyDescent="0.2">
      <c r="A37" s="81"/>
      <c r="C37" s="169" t="s">
        <v>274</v>
      </c>
      <c r="D37" s="170"/>
      <c r="E37" s="171"/>
      <c r="F37" s="148" t="s">
        <v>244</v>
      </c>
      <c r="G37" s="148" t="s">
        <v>334</v>
      </c>
      <c r="H37" s="148" t="s">
        <v>335</v>
      </c>
      <c r="I37" s="148" t="s">
        <v>336</v>
      </c>
      <c r="J37" s="148" t="s">
        <v>170</v>
      </c>
      <c r="K37" s="148" t="s">
        <v>337</v>
      </c>
      <c r="L37" s="148" t="s">
        <v>338</v>
      </c>
      <c r="M37" s="148" t="s">
        <v>339</v>
      </c>
      <c r="N37" s="92"/>
      <c r="O37" s="103"/>
      <c r="P37" s="92"/>
      <c r="Q37" s="89"/>
      <c r="S37" s="89"/>
      <c r="T37" s="78"/>
      <c r="U37" s="78"/>
      <c r="V37" s="78"/>
      <c r="W37" s="78"/>
    </row>
    <row r="38" spans="1:23" x14ac:dyDescent="0.2">
      <c r="A38" s="81"/>
      <c r="C38" s="169" t="s">
        <v>271</v>
      </c>
      <c r="D38" s="170"/>
      <c r="E38" s="171"/>
      <c r="F38" s="100" t="e">
        <f>Output_Atlantic_Z!F61</f>
        <v>#DIV/0!</v>
      </c>
      <c r="G38" s="100" t="e">
        <f>Output_Atlantic_Z!G61</f>
        <v>#DIV/0!</v>
      </c>
      <c r="H38" s="100" t="e">
        <f>Output_Atlantic_Z!H61</f>
        <v>#DIV/0!</v>
      </c>
      <c r="I38" s="100" t="e">
        <f>Output_Atlantic_Z!I61</f>
        <v>#DIV/0!</v>
      </c>
      <c r="J38" s="100" t="e">
        <f>Output_Atlantic_Z!J61</f>
        <v>#DIV/0!</v>
      </c>
      <c r="K38" s="100" t="e">
        <f>Output_Atlantic_Z!K61</f>
        <v>#DIV/0!</v>
      </c>
      <c r="L38" s="100" t="e">
        <f>Output_Atlantic_Z!L61</f>
        <v>#DIV/0!</v>
      </c>
      <c r="M38" s="100" t="e">
        <f>Output_Atlantic_Z!M61</f>
        <v>#DIV/0!</v>
      </c>
      <c r="N38" s="89"/>
      <c r="O38" s="102"/>
      <c r="P38" s="89"/>
      <c r="Q38" s="89"/>
      <c r="R38" s="89"/>
      <c r="S38" s="89"/>
    </row>
    <row r="39" spans="1:23" ht="12.75" customHeight="1" x14ac:dyDescent="0.2">
      <c r="A39" s="81"/>
      <c r="C39" s="169" t="s">
        <v>120</v>
      </c>
      <c r="D39" s="170"/>
      <c r="E39" s="171"/>
      <c r="F39" s="100" t="e">
        <f>Output_Atlantic_Z!F62</f>
        <v>#DIV/0!</v>
      </c>
      <c r="G39" s="100" t="e">
        <f>Output_Atlantic_Z!G62</f>
        <v>#DIV/0!</v>
      </c>
      <c r="H39" s="100" t="e">
        <f>Output_Atlantic_Z!H62</f>
        <v>#DIV/0!</v>
      </c>
      <c r="I39" s="100" t="e">
        <f>Output_Atlantic_Z!I62</f>
        <v>#DIV/0!</v>
      </c>
      <c r="J39" s="100" t="e">
        <f>Output_Atlantic_Z!J62</f>
        <v>#DIV/0!</v>
      </c>
      <c r="K39" s="100" t="e">
        <f>Output_Atlantic_Z!K62</f>
        <v>#DIV/0!</v>
      </c>
      <c r="L39" s="100" t="e">
        <f>Output_Atlantic_Z!L62</f>
        <v>#DIV/0!</v>
      </c>
      <c r="M39" s="100" t="e">
        <f>Output_Atlantic_Z!M62</f>
        <v>#DIV/0!</v>
      </c>
      <c r="O39" s="81"/>
    </row>
    <row r="40" spans="1:23" x14ac:dyDescent="0.2">
      <c r="A40" s="81"/>
      <c r="C40" s="169" t="s">
        <v>121</v>
      </c>
      <c r="D40" s="170"/>
      <c r="E40" s="171"/>
      <c r="F40" s="100" t="e">
        <f>Output_Atlantic_Z!F63</f>
        <v>#DIV/0!</v>
      </c>
      <c r="G40" s="100" t="e">
        <f>Output_Atlantic_Z!G63</f>
        <v>#DIV/0!</v>
      </c>
      <c r="H40" s="100" t="e">
        <f>Output_Atlantic_Z!H63</f>
        <v>#DIV/0!</v>
      </c>
      <c r="I40" s="100" t="e">
        <f>Output_Atlantic_Z!I63</f>
        <v>#DIV/0!</v>
      </c>
      <c r="J40" s="100" t="e">
        <f>Output_Atlantic_Z!J63</f>
        <v>#DIV/0!</v>
      </c>
      <c r="K40" s="100" t="e">
        <f>Output_Atlantic_Z!K63</f>
        <v>#DIV/0!</v>
      </c>
      <c r="L40" s="100" t="e">
        <f>Output_Atlantic_Z!L63</f>
        <v>#DIV/0!</v>
      </c>
      <c r="M40" s="100" t="e">
        <f>Output_Atlantic_Z!M63</f>
        <v>#DIV/0!</v>
      </c>
      <c r="O40" s="81"/>
    </row>
    <row r="41" spans="1:23" x14ac:dyDescent="0.2">
      <c r="A41" s="81"/>
      <c r="C41" s="89"/>
      <c r="D41" s="89"/>
      <c r="E41" s="89"/>
      <c r="F41" s="89"/>
      <c r="G41" s="89"/>
      <c r="H41" s="89"/>
      <c r="I41" s="89"/>
      <c r="O41" s="81"/>
    </row>
    <row r="42" spans="1:23" x14ac:dyDescent="0.2">
      <c r="A42" s="81"/>
      <c r="C42" s="89"/>
      <c r="D42" s="89"/>
      <c r="E42" s="89"/>
      <c r="F42" s="89"/>
      <c r="G42" s="89"/>
      <c r="H42" s="89"/>
      <c r="I42" s="89"/>
      <c r="O42" s="81"/>
    </row>
    <row r="43" spans="1:23" ht="63.75" x14ac:dyDescent="0.2">
      <c r="A43" s="81"/>
      <c r="C43" s="169" t="s">
        <v>275</v>
      </c>
      <c r="D43" s="170"/>
      <c r="E43" s="171"/>
      <c r="F43" s="148" t="s">
        <v>244</v>
      </c>
      <c r="G43" s="148" t="s">
        <v>334</v>
      </c>
      <c r="H43" s="148" t="s">
        <v>335</v>
      </c>
      <c r="I43" s="148" t="s">
        <v>336</v>
      </c>
      <c r="J43" s="148" t="s">
        <v>170</v>
      </c>
      <c r="K43" s="148" t="s">
        <v>337</v>
      </c>
      <c r="L43" s="148" t="s">
        <v>338</v>
      </c>
      <c r="M43" s="148" t="s">
        <v>339</v>
      </c>
      <c r="O43" s="81"/>
    </row>
    <row r="44" spans="1:23" x14ac:dyDescent="0.2">
      <c r="A44" s="81"/>
      <c r="C44" s="169" t="s">
        <v>271</v>
      </c>
      <c r="D44" s="170"/>
      <c r="E44" s="171"/>
      <c r="F44" s="100" t="e">
        <f>Output_Med_Z!F60</f>
        <v>#DIV/0!</v>
      </c>
      <c r="G44" s="100" t="e">
        <f>Output_Med_Z!G60</f>
        <v>#DIV/0!</v>
      </c>
      <c r="H44" s="100" t="e">
        <f>Output_Med_Z!H60</f>
        <v>#DIV/0!</v>
      </c>
      <c r="I44" s="100" t="e">
        <f>Output_Med_Z!I60</f>
        <v>#DIV/0!</v>
      </c>
      <c r="J44" s="100" t="e">
        <f>Output_Med_Z!J60</f>
        <v>#DIV/0!</v>
      </c>
      <c r="K44" s="100" t="e">
        <f>Output_Med_Z!K60</f>
        <v>#DIV/0!</v>
      </c>
      <c r="L44" s="100" t="e">
        <f>Output_Med_Z!L60</f>
        <v>#DIV/0!</v>
      </c>
      <c r="M44" s="100" t="e">
        <f>Output_Med_Z!M60</f>
        <v>#DIV/0!</v>
      </c>
      <c r="O44" s="81"/>
    </row>
    <row r="45" spans="1:23" x14ac:dyDescent="0.2">
      <c r="A45" s="81"/>
      <c r="C45" s="169" t="s">
        <v>120</v>
      </c>
      <c r="D45" s="170"/>
      <c r="E45" s="171"/>
      <c r="F45" s="100" t="e">
        <f>Output_Med_Z!F61</f>
        <v>#DIV/0!</v>
      </c>
      <c r="G45" s="100" t="e">
        <f>Output_Med_Z!G61</f>
        <v>#DIV/0!</v>
      </c>
      <c r="H45" s="100" t="e">
        <f>Output_Med_Z!H61</f>
        <v>#DIV/0!</v>
      </c>
      <c r="I45" s="100" t="e">
        <f>Output_Med_Z!I61</f>
        <v>#DIV/0!</v>
      </c>
      <c r="J45" s="100" t="e">
        <f>Output_Med_Z!J61</f>
        <v>#DIV/0!</v>
      </c>
      <c r="K45" s="100" t="e">
        <f>Output_Med_Z!K61</f>
        <v>#DIV/0!</v>
      </c>
      <c r="L45" s="100" t="e">
        <f>Output_Med_Z!L61</f>
        <v>#DIV/0!</v>
      </c>
      <c r="M45" s="100" t="e">
        <f>Output_Med_Z!M61</f>
        <v>#DIV/0!</v>
      </c>
      <c r="O45" s="81"/>
    </row>
    <row r="46" spans="1:23" x14ac:dyDescent="0.2">
      <c r="A46" s="81"/>
      <c r="C46" s="169" t="s">
        <v>121</v>
      </c>
      <c r="D46" s="170"/>
      <c r="E46" s="171"/>
      <c r="F46" s="100" t="e">
        <f>Output_Med_Z!F62</f>
        <v>#DIV/0!</v>
      </c>
      <c r="G46" s="100" t="e">
        <f>Output_Med_Z!G62</f>
        <v>#DIV/0!</v>
      </c>
      <c r="H46" s="100" t="e">
        <f>Output_Med_Z!H62</f>
        <v>#DIV/0!</v>
      </c>
      <c r="I46" s="100" t="e">
        <f>Output_Med_Z!I62</f>
        <v>#DIV/0!</v>
      </c>
      <c r="J46" s="100" t="e">
        <f>Output_Med_Z!J62</f>
        <v>#DIV/0!</v>
      </c>
      <c r="K46" s="100" t="e">
        <f>Output_Med_Z!K62</f>
        <v>#DIV/0!</v>
      </c>
      <c r="L46" s="100" t="e">
        <f>Output_Med_Z!L62</f>
        <v>#DIV/0!</v>
      </c>
      <c r="M46" s="100" t="e">
        <f>Output_Med_Z!M62</f>
        <v>#DIV/0!</v>
      </c>
      <c r="O46" s="81"/>
    </row>
    <row r="47" spans="1:23" x14ac:dyDescent="0.2">
      <c r="A47" s="81"/>
      <c r="C47" s="89"/>
      <c r="D47" s="89"/>
      <c r="E47" s="89"/>
      <c r="F47" s="89"/>
      <c r="G47" s="89"/>
      <c r="H47" s="89"/>
      <c r="I47" s="89"/>
      <c r="O47" s="81"/>
    </row>
    <row r="48" spans="1:23" x14ac:dyDescent="0.2">
      <c r="A48" s="81"/>
      <c r="C48" s="89"/>
      <c r="D48" s="89"/>
      <c r="E48" s="89"/>
      <c r="F48" s="89"/>
      <c r="G48" s="89"/>
      <c r="H48" s="89"/>
      <c r="I48" s="89"/>
      <c r="O48" s="81"/>
    </row>
    <row r="49" spans="1:26" ht="63.75" x14ac:dyDescent="0.2">
      <c r="A49" s="81"/>
      <c r="C49" s="169" t="s">
        <v>276</v>
      </c>
      <c r="D49" s="170"/>
      <c r="E49" s="171"/>
      <c r="F49" s="148" t="s">
        <v>244</v>
      </c>
      <c r="G49" s="148" t="s">
        <v>334</v>
      </c>
      <c r="H49" s="148" t="s">
        <v>335</v>
      </c>
      <c r="I49" s="148" t="s">
        <v>336</v>
      </c>
      <c r="J49" s="148" t="s">
        <v>170</v>
      </c>
      <c r="K49" s="148" t="s">
        <v>337</v>
      </c>
      <c r="L49" s="148" t="s">
        <v>338</v>
      </c>
      <c r="M49" s="148" t="s">
        <v>339</v>
      </c>
      <c r="O49" s="81"/>
    </row>
    <row r="50" spans="1:26" x14ac:dyDescent="0.2">
      <c r="A50" s="81"/>
      <c r="C50" s="169" t="s">
        <v>271</v>
      </c>
      <c r="D50" s="170"/>
      <c r="E50" s="171"/>
      <c r="F50" s="100" t="e">
        <f>Output_Baltic_Z!F52</f>
        <v>#DIV/0!</v>
      </c>
      <c r="G50" s="100" t="e">
        <f>Output_Baltic_Z!G52</f>
        <v>#DIV/0!</v>
      </c>
      <c r="H50" s="100" t="e">
        <f>Output_Baltic_Z!H52</f>
        <v>#DIV/0!</v>
      </c>
      <c r="I50" s="100" t="e">
        <f>Output_Baltic_Z!I52</f>
        <v>#DIV/0!</v>
      </c>
      <c r="J50" s="100" t="e">
        <f>Output_Baltic_Z!J52</f>
        <v>#DIV/0!</v>
      </c>
      <c r="K50" s="100" t="e">
        <f>Output_Baltic_Z!K52</f>
        <v>#DIV/0!</v>
      </c>
      <c r="L50" s="100" t="e">
        <f>Output_Baltic_Z!L52</f>
        <v>#DIV/0!</v>
      </c>
      <c r="M50" s="100" t="e">
        <f>Output_Baltic_Z!M52</f>
        <v>#DIV/0!</v>
      </c>
      <c r="O50" s="81"/>
    </row>
    <row r="51" spans="1:26" x14ac:dyDescent="0.2">
      <c r="A51" s="81"/>
      <c r="C51" s="169" t="s">
        <v>120</v>
      </c>
      <c r="D51" s="170"/>
      <c r="E51" s="171"/>
      <c r="F51" s="100" t="e">
        <f>Output_Baltic_Z!F53</f>
        <v>#DIV/0!</v>
      </c>
      <c r="G51" s="100" t="e">
        <f>Output_Baltic_Z!G53</f>
        <v>#DIV/0!</v>
      </c>
      <c r="H51" s="100" t="e">
        <f>Output_Baltic_Z!H53</f>
        <v>#DIV/0!</v>
      </c>
      <c r="I51" s="100" t="e">
        <f>Output_Baltic_Z!I53</f>
        <v>#DIV/0!</v>
      </c>
      <c r="J51" s="100" t="e">
        <f>Output_Baltic_Z!J53</f>
        <v>#DIV/0!</v>
      </c>
      <c r="K51" s="100" t="e">
        <f>Output_Baltic_Z!K53</f>
        <v>#DIV/0!</v>
      </c>
      <c r="L51" s="100" t="e">
        <f>Output_Baltic_Z!L53</f>
        <v>#DIV/0!</v>
      </c>
      <c r="M51" s="100" t="e">
        <f>Output_Baltic_Z!M53</f>
        <v>#DIV/0!</v>
      </c>
      <c r="O51" s="81"/>
    </row>
    <row r="52" spans="1:26" x14ac:dyDescent="0.2">
      <c r="A52" s="81"/>
      <c r="C52" s="169" t="s">
        <v>121</v>
      </c>
      <c r="D52" s="170"/>
      <c r="E52" s="171"/>
      <c r="F52" s="100" t="e">
        <f>Output_Baltic_Z!F54</f>
        <v>#DIV/0!</v>
      </c>
      <c r="G52" s="100" t="e">
        <f>Output_Baltic_Z!G54</f>
        <v>#DIV/0!</v>
      </c>
      <c r="H52" s="100" t="e">
        <f>Output_Baltic_Z!H54</f>
        <v>#DIV/0!</v>
      </c>
      <c r="I52" s="100" t="e">
        <f>Output_Baltic_Z!I54</f>
        <v>#DIV/0!</v>
      </c>
      <c r="J52" s="100" t="e">
        <f>Output_Baltic_Z!J54</f>
        <v>#DIV/0!</v>
      </c>
      <c r="K52" s="100" t="e">
        <f>Output_Baltic_Z!K54</f>
        <v>#DIV/0!</v>
      </c>
      <c r="L52" s="100" t="e">
        <f>Output_Baltic_Z!L54</f>
        <v>#DIV/0!</v>
      </c>
      <c r="M52" s="100" t="e">
        <f>Output_Baltic_Z!M54</f>
        <v>#DIV/0!</v>
      </c>
      <c r="O52" s="81"/>
    </row>
    <row r="53" spans="1:26" x14ac:dyDescent="0.2">
      <c r="A53" s="81"/>
      <c r="C53" s="89"/>
      <c r="D53" s="89"/>
      <c r="E53" s="89"/>
      <c r="F53" s="89"/>
      <c r="G53" s="89"/>
      <c r="H53" s="89"/>
      <c r="I53" s="89"/>
      <c r="O53" s="81"/>
    </row>
    <row r="54" spans="1:26" x14ac:dyDescent="0.2">
      <c r="A54" s="81"/>
      <c r="C54" s="89"/>
      <c r="D54" s="89"/>
      <c r="E54" s="89"/>
      <c r="F54" s="89"/>
      <c r="G54" s="89"/>
      <c r="H54" s="89"/>
      <c r="I54" s="89"/>
      <c r="O54" s="81"/>
    </row>
    <row r="55" spans="1:26" ht="63.75" x14ac:dyDescent="0.2">
      <c r="A55" s="81"/>
      <c r="C55" s="169" t="s">
        <v>277</v>
      </c>
      <c r="D55" s="170"/>
      <c r="E55" s="171"/>
      <c r="F55" s="148" t="s">
        <v>244</v>
      </c>
      <c r="G55" s="148" t="s">
        <v>334</v>
      </c>
      <c r="H55" s="148" t="s">
        <v>335</v>
      </c>
      <c r="I55" s="148" t="s">
        <v>336</v>
      </c>
      <c r="J55" s="148" t="s">
        <v>170</v>
      </c>
      <c r="K55" s="148" t="s">
        <v>337</v>
      </c>
      <c r="L55" s="148" t="s">
        <v>338</v>
      </c>
      <c r="M55" s="148" t="s">
        <v>339</v>
      </c>
      <c r="O55" s="81"/>
    </row>
    <row r="56" spans="1:26" x14ac:dyDescent="0.2">
      <c r="A56" s="81"/>
      <c r="C56" s="169" t="s">
        <v>271</v>
      </c>
      <c r="D56" s="170"/>
      <c r="E56" s="171"/>
      <c r="F56" s="100" t="e">
        <f>Output_Baltic_Transition_Z!F31</f>
        <v>#DIV/0!</v>
      </c>
      <c r="G56" s="100" t="e">
        <f>Output_Baltic_Transition_Z!G31</f>
        <v>#DIV/0!</v>
      </c>
      <c r="H56" s="100" t="e">
        <f>Output_Baltic_Transition_Z!H31</f>
        <v>#DIV/0!</v>
      </c>
      <c r="I56" s="100" t="e">
        <f>Output_Baltic_Transition_Z!I31</f>
        <v>#DIV/0!</v>
      </c>
      <c r="J56" s="100" t="e">
        <f>Output_Baltic_Transition_Z!J31</f>
        <v>#DIV/0!</v>
      </c>
      <c r="K56" s="100" t="e">
        <f>Output_Baltic_Transition_Z!K31</f>
        <v>#DIV/0!</v>
      </c>
      <c r="L56" s="100" t="e">
        <f>Output_Baltic_Transition_Z!L31</f>
        <v>#DIV/0!</v>
      </c>
      <c r="M56" s="100" t="e">
        <f>Output_Baltic_Transition_Z!M31</f>
        <v>#DIV/0!</v>
      </c>
      <c r="O56" s="81"/>
    </row>
    <row r="57" spans="1:26" x14ac:dyDescent="0.2">
      <c r="A57" s="81"/>
      <c r="C57" s="169" t="s">
        <v>120</v>
      </c>
      <c r="D57" s="170"/>
      <c r="E57" s="171"/>
      <c r="F57" s="100" t="e">
        <f>Output_Baltic_Transition_Z!F32</f>
        <v>#DIV/0!</v>
      </c>
      <c r="G57" s="100" t="e">
        <f>Output_Baltic_Transition_Z!G32</f>
        <v>#DIV/0!</v>
      </c>
      <c r="H57" s="100" t="e">
        <f>Output_Baltic_Transition_Z!H32</f>
        <v>#DIV/0!</v>
      </c>
      <c r="I57" s="100" t="e">
        <f>Output_Baltic_Transition_Z!I32</f>
        <v>#DIV/0!</v>
      </c>
      <c r="J57" s="100" t="e">
        <f>Output_Baltic_Transition_Z!J32</f>
        <v>#DIV/0!</v>
      </c>
      <c r="K57" s="100" t="e">
        <f>Output_Baltic_Transition_Z!K32</f>
        <v>#DIV/0!</v>
      </c>
      <c r="L57" s="100" t="e">
        <f>Output_Baltic_Transition_Z!L32</f>
        <v>#DIV/0!</v>
      </c>
      <c r="M57" s="100" t="e">
        <f>Output_Baltic_Transition_Z!M32</f>
        <v>#DIV/0!</v>
      </c>
      <c r="O57" s="81"/>
    </row>
    <row r="58" spans="1:26" x14ac:dyDescent="0.2">
      <c r="A58" s="81"/>
      <c r="C58" s="169" t="s">
        <v>121</v>
      </c>
      <c r="D58" s="170"/>
      <c r="E58" s="171"/>
      <c r="F58" s="100" t="e">
        <f>Output_Baltic_Transition_Z!F33</f>
        <v>#DIV/0!</v>
      </c>
      <c r="G58" s="100" t="e">
        <f>Output_Baltic_Transition_Z!G33</f>
        <v>#DIV/0!</v>
      </c>
      <c r="H58" s="100" t="e">
        <f>Output_Baltic_Transition_Z!H33</f>
        <v>#DIV/0!</v>
      </c>
      <c r="I58" s="100" t="e">
        <f>Output_Baltic_Transition_Z!I33</f>
        <v>#DIV/0!</v>
      </c>
      <c r="J58" s="100" t="e">
        <f>Output_Baltic_Transition_Z!J33</f>
        <v>#DIV/0!</v>
      </c>
      <c r="K58" s="100" t="e">
        <f>Output_Baltic_Transition_Z!K33</f>
        <v>#DIV/0!</v>
      </c>
      <c r="L58" s="100" t="e">
        <f>Output_Baltic_Transition_Z!L33</f>
        <v>#DIV/0!</v>
      </c>
      <c r="M58" s="100" t="e">
        <f>Output_Baltic_Transition_Z!M33</f>
        <v>#DIV/0!</v>
      </c>
      <c r="O58" s="81"/>
    </row>
    <row r="59" spans="1:26" s="114" customFormat="1" x14ac:dyDescent="0.2">
      <c r="A59" s="81"/>
      <c r="B59" s="1"/>
      <c r="C59" s="118"/>
      <c r="D59" s="118"/>
      <c r="E59" s="118"/>
      <c r="F59" s="119"/>
      <c r="G59" s="119"/>
      <c r="H59" s="119"/>
      <c r="I59" s="119"/>
      <c r="J59" s="119"/>
      <c r="K59" s="119"/>
      <c r="L59" s="119"/>
      <c r="M59" s="119"/>
      <c r="O59" s="81"/>
    </row>
    <row r="60" spans="1:26" s="114" customFormat="1" ht="63.75" x14ac:dyDescent="0.2">
      <c r="A60" s="81"/>
      <c r="B60" s="1"/>
      <c r="C60" s="172" t="s">
        <v>296</v>
      </c>
      <c r="D60" s="173"/>
      <c r="E60" s="174"/>
      <c r="F60" s="148" t="s">
        <v>244</v>
      </c>
      <c r="G60" s="148" t="s">
        <v>334</v>
      </c>
      <c r="H60" s="148" t="s">
        <v>335</v>
      </c>
      <c r="I60" s="148" t="s">
        <v>336</v>
      </c>
      <c r="J60" s="148" t="s">
        <v>170</v>
      </c>
      <c r="K60" s="148" t="s">
        <v>337</v>
      </c>
      <c r="L60" s="148" t="s">
        <v>338</v>
      </c>
      <c r="M60" s="148" t="s">
        <v>339</v>
      </c>
      <c r="O60" s="81"/>
    </row>
    <row r="61" spans="1:26" s="114" customFormat="1" x14ac:dyDescent="0.2">
      <c r="A61" s="81"/>
      <c r="B61" s="1"/>
      <c r="C61" s="175"/>
      <c r="D61" s="176"/>
      <c r="E61" s="177"/>
      <c r="F61" s="100" t="e">
        <f>Output_OECD_Marina_Z!D14</f>
        <v>#DIV/0!</v>
      </c>
      <c r="G61" s="100" t="e">
        <f>Output_OECD_Marina_Z!E14</f>
        <v>#DIV/0!</v>
      </c>
      <c r="H61" s="100" t="e">
        <f>Output_OECD_Marina_Z!F14</f>
        <v>#DIV/0!</v>
      </c>
      <c r="I61" s="100" t="e">
        <f>Output_OECD_Marina_Z!G14</f>
        <v>#DIV/0!</v>
      </c>
      <c r="J61" s="100" t="e">
        <f>Output_OECD_Marina_Z!H14</f>
        <v>#DIV/0!</v>
      </c>
      <c r="K61" s="100" t="e">
        <f>Output_OECD_Marina_Z!I14</f>
        <v>#DIV/0!</v>
      </c>
      <c r="L61" s="100" t="e">
        <f>Output_OECD_Marina_Z!J14</f>
        <v>#DIV/0!</v>
      </c>
      <c r="M61" s="100" t="e">
        <f>Output_OECD_Marina_Z!K14</f>
        <v>#DIV/0!</v>
      </c>
      <c r="O61" s="81"/>
    </row>
    <row r="62" spans="1:26" x14ac:dyDescent="0.2">
      <c r="A62" s="81"/>
      <c r="C62" s="76"/>
      <c r="D62" s="76"/>
      <c r="L62" s="1"/>
      <c r="O62" s="81"/>
      <c r="Q62" s="90"/>
      <c r="R62" s="90"/>
      <c r="S62" s="89"/>
      <c r="T62" s="89"/>
      <c r="U62" s="89"/>
      <c r="V62" s="89"/>
      <c r="W62" s="89"/>
      <c r="X62" s="89"/>
      <c r="Y62" s="20"/>
      <c r="Z62" s="1"/>
    </row>
    <row r="63" spans="1:26" x14ac:dyDescent="0.2">
      <c r="A63" s="81"/>
      <c r="B63" s="81"/>
      <c r="C63" s="82"/>
      <c r="D63" s="81"/>
      <c r="E63" s="81"/>
      <c r="F63" s="81"/>
      <c r="G63" s="81"/>
      <c r="H63" s="81"/>
      <c r="I63" s="81"/>
      <c r="J63" s="81"/>
      <c r="K63" s="81"/>
      <c r="L63" s="81"/>
      <c r="M63" s="81"/>
      <c r="N63" s="81"/>
      <c r="O63" s="81"/>
      <c r="Q63" s="91"/>
      <c r="R63" s="91"/>
      <c r="S63" s="89"/>
      <c r="T63" s="89"/>
      <c r="U63" s="89"/>
      <c r="V63" s="89"/>
      <c r="W63" s="89"/>
      <c r="X63" s="89"/>
      <c r="Y63" s="20"/>
      <c r="Z63" s="1"/>
    </row>
    <row r="64" spans="1:26" x14ac:dyDescent="0.2">
      <c r="A64" s="81"/>
      <c r="C64" s="76" t="s">
        <v>273</v>
      </c>
      <c r="O64" s="81"/>
    </row>
    <row r="65" spans="1:15" x14ac:dyDescent="0.2">
      <c r="A65" s="81"/>
      <c r="B65"/>
      <c r="O65" s="81"/>
    </row>
    <row r="66" spans="1:15" x14ac:dyDescent="0.2">
      <c r="A66" s="81"/>
      <c r="C66" s="104" t="s">
        <v>262</v>
      </c>
      <c r="D66" s="88"/>
      <c r="E66" s="88"/>
      <c r="F66" s="88"/>
      <c r="G66" s="88"/>
      <c r="H66" s="88"/>
      <c r="O66" s="81"/>
    </row>
    <row r="67" spans="1:15" ht="130.5" customHeight="1" x14ac:dyDescent="0.2">
      <c r="A67" s="81"/>
      <c r="B67"/>
      <c r="C67" s="77" t="s">
        <v>10</v>
      </c>
      <c r="D67" s="178" t="s">
        <v>11</v>
      </c>
      <c r="E67" s="179"/>
      <c r="F67" s="148" t="s">
        <v>244</v>
      </c>
      <c r="G67" s="148" t="s">
        <v>334</v>
      </c>
      <c r="H67" s="148" t="s">
        <v>335</v>
      </c>
      <c r="I67" s="148" t="s">
        <v>336</v>
      </c>
      <c r="O67" s="81"/>
    </row>
    <row r="68" spans="1:15" x14ac:dyDescent="0.2">
      <c r="A68" s="81"/>
      <c r="C68" s="77" t="s">
        <v>65</v>
      </c>
      <c r="D68" s="77" t="s">
        <v>13</v>
      </c>
      <c r="E68" s="77">
        <v>1</v>
      </c>
      <c r="F68" s="100" t="e">
        <f>Atlantic_Scenario_Calculation_Z!K20</f>
        <v>#DIV/0!</v>
      </c>
      <c r="G68" s="100" t="e">
        <f>Atlantic_Scenario_Calculation_Z!L20</f>
        <v>#DIV/0!</v>
      </c>
      <c r="H68" s="100" t="e">
        <f>Atlantic_Scenario_Calculation_Z!M20</f>
        <v>#DIV/0!</v>
      </c>
      <c r="I68" s="100" t="e">
        <f>Atlantic_Scenario_Calculation_Z!N20</f>
        <v>#DIV/0!</v>
      </c>
      <c r="O68" s="81"/>
    </row>
    <row r="69" spans="1:15" x14ac:dyDescent="0.2">
      <c r="A69" s="81"/>
      <c r="C69" s="77" t="s">
        <v>66</v>
      </c>
      <c r="D69" s="77" t="s">
        <v>13</v>
      </c>
      <c r="E69" s="77">
        <v>2</v>
      </c>
      <c r="F69" s="100" t="e">
        <f>Atlantic_Scenario_Calculation_Z!K21</f>
        <v>#DIV/0!</v>
      </c>
      <c r="G69" s="100" t="e">
        <f>Atlantic_Scenario_Calculation_Z!L21</f>
        <v>#DIV/0!</v>
      </c>
      <c r="H69" s="100" t="e">
        <f>Atlantic_Scenario_Calculation_Z!M21</f>
        <v>#DIV/0!</v>
      </c>
      <c r="I69" s="100" t="e">
        <f>Atlantic_Scenario_Calculation_Z!N21</f>
        <v>#DIV/0!</v>
      </c>
      <c r="O69" s="81"/>
    </row>
    <row r="70" spans="1:15" x14ac:dyDescent="0.2">
      <c r="A70" s="81"/>
      <c r="C70" s="77" t="s">
        <v>67</v>
      </c>
      <c r="D70" s="77" t="s">
        <v>13</v>
      </c>
      <c r="E70" s="77">
        <v>3</v>
      </c>
      <c r="F70" s="100" t="e">
        <f>Atlantic_Scenario_Calculation_Z!K22</f>
        <v>#DIV/0!</v>
      </c>
      <c r="G70" s="100" t="e">
        <f>Atlantic_Scenario_Calculation_Z!L22</f>
        <v>#DIV/0!</v>
      </c>
      <c r="H70" s="100" t="e">
        <f>Atlantic_Scenario_Calculation_Z!M22</f>
        <v>#DIV/0!</v>
      </c>
      <c r="I70" s="100" t="e">
        <f>Atlantic_Scenario_Calculation_Z!N22</f>
        <v>#DIV/0!</v>
      </c>
      <c r="O70" s="81"/>
    </row>
    <row r="71" spans="1:15" x14ac:dyDescent="0.2">
      <c r="A71" s="81"/>
      <c r="C71" s="77" t="s">
        <v>68</v>
      </c>
      <c r="D71" s="77" t="s">
        <v>14</v>
      </c>
      <c r="E71" s="77">
        <v>1</v>
      </c>
      <c r="F71" s="100" t="e">
        <f>Atlantic_Scenario_Calculation_Z!K23</f>
        <v>#DIV/0!</v>
      </c>
      <c r="G71" s="100" t="e">
        <f>Atlantic_Scenario_Calculation_Z!L23</f>
        <v>#DIV/0!</v>
      </c>
      <c r="H71" s="100" t="e">
        <f>Atlantic_Scenario_Calculation_Z!M23</f>
        <v>#DIV/0!</v>
      </c>
      <c r="I71" s="100" t="e">
        <f>Atlantic_Scenario_Calculation_Z!N23</f>
        <v>#DIV/0!</v>
      </c>
      <c r="O71" s="81"/>
    </row>
    <row r="72" spans="1:15" x14ac:dyDescent="0.2">
      <c r="A72" s="81"/>
      <c r="C72" s="77" t="s">
        <v>69</v>
      </c>
      <c r="D72" s="77" t="s">
        <v>14</v>
      </c>
      <c r="E72" s="77">
        <v>10</v>
      </c>
      <c r="F72" s="100" t="e">
        <f>Atlantic_Scenario_Calculation_Z!K24</f>
        <v>#DIV/0!</v>
      </c>
      <c r="G72" s="100" t="e">
        <f>Atlantic_Scenario_Calculation_Z!L24</f>
        <v>#DIV/0!</v>
      </c>
      <c r="H72" s="100" t="e">
        <f>Atlantic_Scenario_Calculation_Z!M24</f>
        <v>#DIV/0!</v>
      </c>
      <c r="I72" s="100" t="e">
        <f>Atlantic_Scenario_Calculation_Z!N24</f>
        <v>#DIV/0!</v>
      </c>
      <c r="O72" s="81"/>
    </row>
    <row r="73" spans="1:15" x14ac:dyDescent="0.2">
      <c r="A73" s="81"/>
      <c r="C73" s="77" t="s">
        <v>70</v>
      </c>
      <c r="D73" s="77" t="s">
        <v>14</v>
      </c>
      <c r="E73" s="77">
        <v>3</v>
      </c>
      <c r="F73" s="100" t="e">
        <f>Atlantic_Scenario_Calculation_Z!K25</f>
        <v>#DIV/0!</v>
      </c>
      <c r="G73" s="100" t="e">
        <f>Atlantic_Scenario_Calculation_Z!L25</f>
        <v>#DIV/0!</v>
      </c>
      <c r="H73" s="100" t="e">
        <f>Atlantic_Scenario_Calculation_Z!M25</f>
        <v>#DIV/0!</v>
      </c>
      <c r="I73" s="100" t="e">
        <f>Atlantic_Scenario_Calculation_Z!N25</f>
        <v>#DIV/0!</v>
      </c>
      <c r="O73" s="81"/>
    </row>
    <row r="74" spans="1:15" x14ac:dyDescent="0.2">
      <c r="A74" s="81"/>
      <c r="C74" s="77" t="s">
        <v>71</v>
      </c>
      <c r="D74" s="77" t="s">
        <v>14</v>
      </c>
      <c r="E74" s="77">
        <v>4</v>
      </c>
      <c r="F74" s="100" t="e">
        <f>Atlantic_Scenario_Calculation_Z!K26</f>
        <v>#DIV/0!</v>
      </c>
      <c r="G74" s="100" t="e">
        <f>Atlantic_Scenario_Calculation_Z!L26</f>
        <v>#DIV/0!</v>
      </c>
      <c r="H74" s="100" t="e">
        <f>Atlantic_Scenario_Calculation_Z!M26</f>
        <v>#DIV/0!</v>
      </c>
      <c r="I74" s="100" t="e">
        <f>Atlantic_Scenario_Calculation_Z!N26</f>
        <v>#DIV/0!</v>
      </c>
      <c r="O74" s="81"/>
    </row>
    <row r="75" spans="1:15" x14ac:dyDescent="0.2">
      <c r="A75" s="81"/>
      <c r="C75" s="77" t="s">
        <v>72</v>
      </c>
      <c r="D75" s="77" t="s">
        <v>14</v>
      </c>
      <c r="E75" s="77">
        <v>5</v>
      </c>
      <c r="F75" s="100" t="e">
        <f>Atlantic_Scenario_Calculation_Z!K27</f>
        <v>#DIV/0!</v>
      </c>
      <c r="G75" s="100" t="e">
        <f>Atlantic_Scenario_Calculation_Z!L27</f>
        <v>#DIV/0!</v>
      </c>
      <c r="H75" s="100" t="e">
        <f>Atlantic_Scenario_Calculation_Z!M27</f>
        <v>#DIV/0!</v>
      </c>
      <c r="I75" s="100" t="e">
        <f>Atlantic_Scenario_Calculation_Z!N27</f>
        <v>#DIV/0!</v>
      </c>
      <c r="O75" s="81"/>
    </row>
    <row r="76" spans="1:15" x14ac:dyDescent="0.2">
      <c r="A76" s="81"/>
      <c r="C76" s="77" t="s">
        <v>73</v>
      </c>
      <c r="D76" s="77" t="s">
        <v>14</v>
      </c>
      <c r="E76" s="77">
        <v>7</v>
      </c>
      <c r="F76" s="100" t="e">
        <f>Atlantic_Scenario_Calculation_Z!K28</f>
        <v>#DIV/0!</v>
      </c>
      <c r="G76" s="100" t="e">
        <f>Atlantic_Scenario_Calculation_Z!L28</f>
        <v>#DIV/0!</v>
      </c>
      <c r="H76" s="100" t="e">
        <f>Atlantic_Scenario_Calculation_Z!M28</f>
        <v>#DIV/0!</v>
      </c>
      <c r="I76" s="100" t="e">
        <f>Atlantic_Scenario_Calculation_Z!N28</f>
        <v>#DIV/0!</v>
      </c>
      <c r="O76" s="81"/>
    </row>
    <row r="77" spans="1:15" x14ac:dyDescent="0.2">
      <c r="A77" s="81"/>
      <c r="C77" s="77" t="s">
        <v>21</v>
      </c>
      <c r="D77" s="77" t="s">
        <v>14</v>
      </c>
      <c r="E77" s="77">
        <v>8</v>
      </c>
      <c r="F77" s="100" t="e">
        <f>Atlantic_Scenario_Calculation_Z!K29</f>
        <v>#DIV/0!</v>
      </c>
      <c r="G77" s="100" t="e">
        <f>Atlantic_Scenario_Calculation_Z!L29</f>
        <v>#DIV/0!</v>
      </c>
      <c r="H77" s="100" t="e">
        <f>Atlantic_Scenario_Calculation_Z!M29</f>
        <v>#DIV/0!</v>
      </c>
      <c r="I77" s="100" t="e">
        <f>Atlantic_Scenario_Calculation_Z!N29</f>
        <v>#DIV/0!</v>
      </c>
      <c r="O77" s="81"/>
    </row>
    <row r="78" spans="1:15" x14ac:dyDescent="0.2">
      <c r="A78" s="81"/>
      <c r="C78" s="77" t="s">
        <v>22</v>
      </c>
      <c r="D78" s="77" t="s">
        <v>14</v>
      </c>
      <c r="E78" s="77">
        <v>9</v>
      </c>
      <c r="F78" s="100" t="e">
        <f>Atlantic_Scenario_Calculation_Z!K30</f>
        <v>#DIV/0!</v>
      </c>
      <c r="G78" s="100" t="e">
        <f>Atlantic_Scenario_Calculation_Z!L30</f>
        <v>#DIV/0!</v>
      </c>
      <c r="H78" s="100" t="e">
        <f>Atlantic_Scenario_Calculation_Z!M30</f>
        <v>#DIV/0!</v>
      </c>
      <c r="I78" s="100" t="e">
        <f>Atlantic_Scenario_Calculation_Z!N30</f>
        <v>#DIV/0!</v>
      </c>
      <c r="O78" s="81"/>
    </row>
    <row r="79" spans="1:15" x14ac:dyDescent="0.2">
      <c r="A79" s="81"/>
      <c r="C79" s="77" t="s">
        <v>23</v>
      </c>
      <c r="D79" s="77" t="s">
        <v>15</v>
      </c>
      <c r="E79" s="77">
        <v>1</v>
      </c>
      <c r="F79" s="100" t="e">
        <f>Atlantic_Scenario_Calculation_Z!K31</f>
        <v>#DIV/0!</v>
      </c>
      <c r="G79" s="100" t="e">
        <f>Atlantic_Scenario_Calculation_Z!L31</f>
        <v>#DIV/0!</v>
      </c>
      <c r="H79" s="100" t="e">
        <f>Atlantic_Scenario_Calculation_Z!M31</f>
        <v>#DIV/0!</v>
      </c>
      <c r="I79" s="100" t="e">
        <f>Atlantic_Scenario_Calculation_Z!N31</f>
        <v>#DIV/0!</v>
      </c>
      <c r="O79" s="81"/>
    </row>
    <row r="80" spans="1:15" x14ac:dyDescent="0.2">
      <c r="A80" s="81"/>
      <c r="C80" s="77" t="s">
        <v>24</v>
      </c>
      <c r="D80" s="77" t="s">
        <v>15</v>
      </c>
      <c r="E80" s="77">
        <v>2</v>
      </c>
      <c r="F80" s="100" t="e">
        <f>Atlantic_Scenario_Calculation_Z!K32</f>
        <v>#DIV/0!</v>
      </c>
      <c r="G80" s="100" t="e">
        <f>Atlantic_Scenario_Calculation_Z!L32</f>
        <v>#DIV/0!</v>
      </c>
      <c r="H80" s="100" t="e">
        <f>Atlantic_Scenario_Calculation_Z!M32</f>
        <v>#DIV/0!</v>
      </c>
      <c r="I80" s="100" t="e">
        <f>Atlantic_Scenario_Calculation_Z!N32</f>
        <v>#DIV/0!</v>
      </c>
      <c r="O80" s="81"/>
    </row>
    <row r="81" spans="1:15" x14ac:dyDescent="0.2">
      <c r="A81" s="81"/>
      <c r="C81" s="77" t="s">
        <v>25</v>
      </c>
      <c r="D81" s="77" t="s">
        <v>16</v>
      </c>
      <c r="E81" s="77">
        <v>3</v>
      </c>
      <c r="F81" s="100" t="e">
        <f>Atlantic_Scenario_Calculation_Z!K33</f>
        <v>#DIV/0!</v>
      </c>
      <c r="G81" s="100" t="e">
        <f>Atlantic_Scenario_Calculation_Z!L33</f>
        <v>#DIV/0!</v>
      </c>
      <c r="H81" s="100" t="e">
        <f>Atlantic_Scenario_Calculation_Z!M33</f>
        <v>#DIV/0!</v>
      </c>
      <c r="I81" s="100" t="e">
        <f>Atlantic_Scenario_Calculation_Z!N33</f>
        <v>#DIV/0!</v>
      </c>
      <c r="O81" s="81"/>
    </row>
    <row r="82" spans="1:15" x14ac:dyDescent="0.2">
      <c r="A82" s="81"/>
      <c r="C82" s="77" t="s">
        <v>26</v>
      </c>
      <c r="D82" s="77" t="s">
        <v>16</v>
      </c>
      <c r="E82" s="77">
        <v>1</v>
      </c>
      <c r="F82" s="100" t="e">
        <f>Atlantic_Scenario_Calculation_Z!K34</f>
        <v>#DIV/0!</v>
      </c>
      <c r="G82" s="100" t="e">
        <f>Atlantic_Scenario_Calculation_Z!L34</f>
        <v>#DIV/0!</v>
      </c>
      <c r="H82" s="100" t="e">
        <f>Atlantic_Scenario_Calculation_Z!M34</f>
        <v>#DIV/0!</v>
      </c>
      <c r="I82" s="100" t="e">
        <f>Atlantic_Scenario_Calculation_Z!N34</f>
        <v>#DIV/0!</v>
      </c>
      <c r="O82" s="81"/>
    </row>
    <row r="83" spans="1:15" x14ac:dyDescent="0.2">
      <c r="A83" s="81"/>
      <c r="C83" s="77" t="s">
        <v>27</v>
      </c>
      <c r="D83" s="77" t="s">
        <v>16</v>
      </c>
      <c r="E83" s="77">
        <v>2</v>
      </c>
      <c r="F83" s="100" t="e">
        <f>Atlantic_Scenario_Calculation_Z!K35</f>
        <v>#DIV/0!</v>
      </c>
      <c r="G83" s="100" t="e">
        <f>Atlantic_Scenario_Calculation_Z!L35</f>
        <v>#DIV/0!</v>
      </c>
      <c r="H83" s="100" t="e">
        <f>Atlantic_Scenario_Calculation_Z!M35</f>
        <v>#DIV/0!</v>
      </c>
      <c r="I83" s="100" t="e">
        <f>Atlantic_Scenario_Calculation_Z!N35</f>
        <v>#DIV/0!</v>
      </c>
      <c r="O83" s="81"/>
    </row>
    <row r="84" spans="1:15" x14ac:dyDescent="0.2">
      <c r="A84" s="81"/>
      <c r="C84" s="77" t="s">
        <v>28</v>
      </c>
      <c r="D84" s="77" t="s">
        <v>16</v>
      </c>
      <c r="E84" s="77">
        <v>4</v>
      </c>
      <c r="F84" s="100" t="e">
        <f>Atlantic_Scenario_Calculation_Z!K36</f>
        <v>#DIV/0!</v>
      </c>
      <c r="G84" s="100" t="e">
        <f>Atlantic_Scenario_Calculation_Z!L36</f>
        <v>#DIV/0!</v>
      </c>
      <c r="H84" s="100" t="e">
        <f>Atlantic_Scenario_Calculation_Z!M36</f>
        <v>#DIV/0!</v>
      </c>
      <c r="I84" s="100" t="e">
        <f>Atlantic_Scenario_Calculation_Z!N36</f>
        <v>#DIV/0!</v>
      </c>
      <c r="O84" s="81"/>
    </row>
    <row r="85" spans="1:15" x14ac:dyDescent="0.2">
      <c r="A85" s="81"/>
      <c r="C85" s="77" t="s">
        <v>29</v>
      </c>
      <c r="D85" s="77" t="s">
        <v>16</v>
      </c>
      <c r="E85" s="77">
        <v>5</v>
      </c>
      <c r="F85" s="100" t="e">
        <f>Atlantic_Scenario_Calculation_Z!K37</f>
        <v>#DIV/0!</v>
      </c>
      <c r="G85" s="100" t="e">
        <f>Atlantic_Scenario_Calculation_Z!L37</f>
        <v>#DIV/0!</v>
      </c>
      <c r="H85" s="100" t="e">
        <f>Atlantic_Scenario_Calculation_Z!M37</f>
        <v>#DIV/0!</v>
      </c>
      <c r="I85" s="100" t="e">
        <f>Atlantic_Scenario_Calculation_Z!N37</f>
        <v>#DIV/0!</v>
      </c>
      <c r="O85" s="81"/>
    </row>
    <row r="86" spans="1:15" x14ac:dyDescent="0.2">
      <c r="A86" s="81"/>
      <c r="C86" s="77" t="s">
        <v>30</v>
      </c>
      <c r="D86" s="77" t="s">
        <v>15</v>
      </c>
      <c r="E86" s="77">
        <v>10</v>
      </c>
      <c r="F86" s="100" t="e">
        <f>Atlantic_Scenario_Calculation_Z!K38</f>
        <v>#DIV/0!</v>
      </c>
      <c r="G86" s="100" t="e">
        <f>Atlantic_Scenario_Calculation_Z!L38</f>
        <v>#DIV/0!</v>
      </c>
      <c r="H86" s="100" t="e">
        <f>Atlantic_Scenario_Calculation_Z!M38</f>
        <v>#DIV/0!</v>
      </c>
      <c r="I86" s="100" t="e">
        <f>Atlantic_Scenario_Calculation_Z!N38</f>
        <v>#DIV/0!</v>
      </c>
      <c r="O86" s="81"/>
    </row>
    <row r="87" spans="1:15" x14ac:dyDescent="0.2">
      <c r="A87" s="81"/>
      <c r="C87" s="77" t="s">
        <v>32</v>
      </c>
      <c r="D87" s="77" t="s">
        <v>17</v>
      </c>
      <c r="E87" s="77">
        <v>1</v>
      </c>
      <c r="F87" s="100" t="e">
        <f>Atlantic_Scenario_Calculation_Z!K39</f>
        <v>#DIV/0!</v>
      </c>
      <c r="G87" s="100" t="e">
        <f>Atlantic_Scenario_Calculation_Z!L39</f>
        <v>#DIV/0!</v>
      </c>
      <c r="H87" s="100" t="e">
        <f>Atlantic_Scenario_Calculation_Z!M39</f>
        <v>#DIV/0!</v>
      </c>
      <c r="I87" s="100" t="e">
        <f>Atlantic_Scenario_Calculation_Z!N39</f>
        <v>#DIV/0!</v>
      </c>
      <c r="O87" s="81"/>
    </row>
    <row r="88" spans="1:15" x14ac:dyDescent="0.2">
      <c r="A88" s="81"/>
      <c r="C88" s="77" t="s">
        <v>31</v>
      </c>
      <c r="D88" s="77" t="s">
        <v>17</v>
      </c>
      <c r="E88" s="77">
        <v>2</v>
      </c>
      <c r="F88" s="100" t="e">
        <f>Atlantic_Scenario_Calculation_Z!K40</f>
        <v>#DIV/0!</v>
      </c>
      <c r="G88" s="100" t="e">
        <f>Atlantic_Scenario_Calculation_Z!L40</f>
        <v>#DIV/0!</v>
      </c>
      <c r="H88" s="100" t="e">
        <f>Atlantic_Scenario_Calculation_Z!M40</f>
        <v>#DIV/0!</v>
      </c>
      <c r="I88" s="100" t="e">
        <f>Atlantic_Scenario_Calculation_Z!N40</f>
        <v>#DIV/0!</v>
      </c>
      <c r="O88" s="81"/>
    </row>
    <row r="89" spans="1:15" x14ac:dyDescent="0.2">
      <c r="A89" s="81"/>
      <c r="C89" s="77" t="s">
        <v>33</v>
      </c>
      <c r="D89" s="77" t="s">
        <v>17</v>
      </c>
      <c r="E89" s="77">
        <v>3</v>
      </c>
      <c r="F89" s="100" t="e">
        <f>Atlantic_Scenario_Calculation_Z!K41</f>
        <v>#DIV/0!</v>
      </c>
      <c r="G89" s="100" t="e">
        <f>Atlantic_Scenario_Calculation_Z!L41</f>
        <v>#DIV/0!</v>
      </c>
      <c r="H89" s="100" t="e">
        <f>Atlantic_Scenario_Calculation_Z!M41</f>
        <v>#DIV/0!</v>
      </c>
      <c r="I89" s="100" t="e">
        <f>Atlantic_Scenario_Calculation_Z!N41</f>
        <v>#DIV/0!</v>
      </c>
      <c r="O89" s="81"/>
    </row>
    <row r="90" spans="1:15" x14ac:dyDescent="0.2">
      <c r="A90" s="81"/>
      <c r="C90" s="77" t="s">
        <v>34</v>
      </c>
      <c r="D90" s="77" t="s">
        <v>17</v>
      </c>
      <c r="E90" s="77">
        <v>4</v>
      </c>
      <c r="F90" s="100" t="e">
        <f>Atlantic_Scenario_Calculation_Z!K42</f>
        <v>#DIV/0!</v>
      </c>
      <c r="G90" s="100" t="e">
        <f>Atlantic_Scenario_Calculation_Z!L42</f>
        <v>#DIV/0!</v>
      </c>
      <c r="H90" s="100" t="e">
        <f>Atlantic_Scenario_Calculation_Z!M42</f>
        <v>#DIV/0!</v>
      </c>
      <c r="I90" s="100" t="e">
        <f>Atlantic_Scenario_Calculation_Z!N42</f>
        <v>#DIV/0!</v>
      </c>
      <c r="O90" s="81"/>
    </row>
    <row r="91" spans="1:15" x14ac:dyDescent="0.2">
      <c r="A91" s="81"/>
      <c r="C91" s="77" t="s">
        <v>35</v>
      </c>
      <c r="D91" s="77" t="s">
        <v>17</v>
      </c>
      <c r="E91" s="77">
        <v>5</v>
      </c>
      <c r="F91" s="100" t="e">
        <f>Atlantic_Scenario_Calculation_Z!K43</f>
        <v>#DIV/0!</v>
      </c>
      <c r="G91" s="100" t="e">
        <f>Atlantic_Scenario_Calculation_Z!L43</f>
        <v>#DIV/0!</v>
      </c>
      <c r="H91" s="100" t="e">
        <f>Atlantic_Scenario_Calculation_Z!M43</f>
        <v>#DIV/0!</v>
      </c>
      <c r="I91" s="100" t="e">
        <f>Atlantic_Scenario_Calculation_Z!N43</f>
        <v>#DIV/0!</v>
      </c>
      <c r="O91" s="81"/>
    </row>
    <row r="92" spans="1:15" x14ac:dyDescent="0.2">
      <c r="A92" s="81"/>
      <c r="C92" s="77" t="s">
        <v>36</v>
      </c>
      <c r="D92" s="77" t="s">
        <v>17</v>
      </c>
      <c r="E92" s="77">
        <v>6</v>
      </c>
      <c r="F92" s="100" t="e">
        <f>Atlantic_Scenario_Calculation_Z!K44</f>
        <v>#DIV/0!</v>
      </c>
      <c r="G92" s="100" t="e">
        <f>Atlantic_Scenario_Calculation_Z!L44</f>
        <v>#DIV/0!</v>
      </c>
      <c r="H92" s="100" t="e">
        <f>Atlantic_Scenario_Calculation_Z!M44</f>
        <v>#DIV/0!</v>
      </c>
      <c r="I92" s="100" t="e">
        <f>Atlantic_Scenario_Calculation_Z!N44</f>
        <v>#DIV/0!</v>
      </c>
      <c r="O92" s="81"/>
    </row>
    <row r="93" spans="1:15" x14ac:dyDescent="0.2">
      <c r="A93" s="81"/>
      <c r="C93" s="77" t="s">
        <v>37</v>
      </c>
      <c r="D93" s="77" t="s">
        <v>17</v>
      </c>
      <c r="E93" s="77">
        <v>7</v>
      </c>
      <c r="F93" s="100" t="e">
        <f>Atlantic_Scenario_Calculation_Z!K45</f>
        <v>#DIV/0!</v>
      </c>
      <c r="G93" s="100" t="e">
        <f>Atlantic_Scenario_Calculation_Z!L45</f>
        <v>#DIV/0!</v>
      </c>
      <c r="H93" s="100" t="e">
        <f>Atlantic_Scenario_Calculation_Z!M45</f>
        <v>#DIV/0!</v>
      </c>
      <c r="I93" s="100" t="e">
        <f>Atlantic_Scenario_Calculation_Z!N45</f>
        <v>#DIV/0!</v>
      </c>
      <c r="O93" s="81"/>
    </row>
    <row r="94" spans="1:15" x14ac:dyDescent="0.2">
      <c r="A94" s="81"/>
      <c r="C94" s="77" t="s">
        <v>38</v>
      </c>
      <c r="D94" s="77" t="s">
        <v>17</v>
      </c>
      <c r="E94" s="77">
        <v>8</v>
      </c>
      <c r="F94" s="100" t="e">
        <f>Atlantic_Scenario_Calculation_Z!K46</f>
        <v>#DIV/0!</v>
      </c>
      <c r="G94" s="100" t="e">
        <f>Atlantic_Scenario_Calculation_Z!L46</f>
        <v>#DIV/0!</v>
      </c>
      <c r="H94" s="100" t="e">
        <f>Atlantic_Scenario_Calculation_Z!M46</f>
        <v>#DIV/0!</v>
      </c>
      <c r="I94" s="100" t="e">
        <f>Atlantic_Scenario_Calculation_Z!N46</f>
        <v>#DIV/0!</v>
      </c>
      <c r="O94" s="81"/>
    </row>
    <row r="95" spans="1:15" x14ac:dyDescent="0.2">
      <c r="A95" s="81"/>
      <c r="C95" s="77" t="s">
        <v>39</v>
      </c>
      <c r="D95" s="77" t="s">
        <v>18</v>
      </c>
      <c r="E95" s="77">
        <v>5</v>
      </c>
      <c r="F95" s="100" t="e">
        <f>Atlantic_Scenario_Calculation_Z!K47</f>
        <v>#DIV/0!</v>
      </c>
      <c r="G95" s="100" t="e">
        <f>Atlantic_Scenario_Calculation_Z!L47</f>
        <v>#DIV/0!</v>
      </c>
      <c r="H95" s="100" t="e">
        <f>Atlantic_Scenario_Calculation_Z!M47</f>
        <v>#DIV/0!</v>
      </c>
      <c r="I95" s="100" t="e">
        <f>Atlantic_Scenario_Calculation_Z!N47</f>
        <v>#DIV/0!</v>
      </c>
      <c r="O95" s="81"/>
    </row>
    <row r="96" spans="1:15" x14ac:dyDescent="0.2">
      <c r="A96" s="81"/>
      <c r="C96" s="77" t="s">
        <v>40</v>
      </c>
      <c r="D96" s="77" t="s">
        <v>18</v>
      </c>
      <c r="E96" s="77">
        <v>8</v>
      </c>
      <c r="F96" s="100" t="e">
        <f>Atlantic_Scenario_Calculation_Z!K48</f>
        <v>#DIV/0!</v>
      </c>
      <c r="G96" s="100" t="e">
        <f>Atlantic_Scenario_Calculation_Z!L48</f>
        <v>#DIV/0!</v>
      </c>
      <c r="H96" s="100" t="e">
        <f>Atlantic_Scenario_Calculation_Z!M48</f>
        <v>#DIV/0!</v>
      </c>
      <c r="I96" s="100" t="e">
        <f>Atlantic_Scenario_Calculation_Z!N48</f>
        <v>#DIV/0!</v>
      </c>
      <c r="O96" s="81"/>
    </row>
    <row r="97" spans="1:15" x14ac:dyDescent="0.2">
      <c r="A97" s="81"/>
      <c r="C97" s="77" t="s">
        <v>41</v>
      </c>
      <c r="D97" s="77" t="s">
        <v>15</v>
      </c>
      <c r="E97" s="77">
        <v>4</v>
      </c>
      <c r="F97" s="100" t="e">
        <f>Atlantic_Scenario_Calculation_Z!K49</f>
        <v>#DIV/0!</v>
      </c>
      <c r="G97" s="100" t="e">
        <f>Atlantic_Scenario_Calculation_Z!L49</f>
        <v>#DIV/0!</v>
      </c>
      <c r="H97" s="100" t="e">
        <f>Atlantic_Scenario_Calculation_Z!M49</f>
        <v>#DIV/0!</v>
      </c>
      <c r="I97" s="100" t="e">
        <f>Atlantic_Scenario_Calculation_Z!N49</f>
        <v>#DIV/0!</v>
      </c>
      <c r="O97" s="81"/>
    </row>
    <row r="98" spans="1:15" x14ac:dyDescent="0.2">
      <c r="A98" s="81"/>
      <c r="C98" s="77" t="s">
        <v>42</v>
      </c>
      <c r="D98" s="77" t="s">
        <v>15</v>
      </c>
      <c r="E98" s="77">
        <v>5</v>
      </c>
      <c r="F98" s="100" t="e">
        <f>Atlantic_Scenario_Calculation_Z!K50</f>
        <v>#DIV/0!</v>
      </c>
      <c r="G98" s="100" t="e">
        <f>Atlantic_Scenario_Calculation_Z!L50</f>
        <v>#DIV/0!</v>
      </c>
      <c r="H98" s="100" t="e">
        <f>Atlantic_Scenario_Calculation_Z!M50</f>
        <v>#DIV/0!</v>
      </c>
      <c r="I98" s="100" t="e">
        <f>Atlantic_Scenario_Calculation_Z!N50</f>
        <v>#DIV/0!</v>
      </c>
      <c r="O98" s="81"/>
    </row>
    <row r="99" spans="1:15" x14ac:dyDescent="0.2">
      <c r="A99" s="81"/>
      <c r="C99" s="77" t="s">
        <v>43</v>
      </c>
      <c r="D99" s="77" t="s">
        <v>15</v>
      </c>
      <c r="E99" s="77">
        <v>6</v>
      </c>
      <c r="F99" s="100" t="e">
        <f>Atlantic_Scenario_Calculation_Z!K51</f>
        <v>#DIV/0!</v>
      </c>
      <c r="G99" s="100" t="e">
        <f>Atlantic_Scenario_Calculation_Z!L51</f>
        <v>#DIV/0!</v>
      </c>
      <c r="H99" s="100" t="e">
        <f>Atlantic_Scenario_Calculation_Z!M51</f>
        <v>#DIV/0!</v>
      </c>
      <c r="I99" s="100" t="e">
        <f>Atlantic_Scenario_Calculation_Z!N51</f>
        <v>#DIV/0!</v>
      </c>
      <c r="O99" s="81"/>
    </row>
    <row r="100" spans="1:15" x14ac:dyDescent="0.2">
      <c r="A100" s="81"/>
      <c r="C100" s="77" t="s">
        <v>44</v>
      </c>
      <c r="D100" s="77" t="s">
        <v>15</v>
      </c>
      <c r="E100" s="77">
        <v>7</v>
      </c>
      <c r="F100" s="100" t="e">
        <f>Atlantic_Scenario_Calculation_Z!K52</f>
        <v>#DIV/0!</v>
      </c>
      <c r="G100" s="100" t="e">
        <f>Atlantic_Scenario_Calculation_Z!L52</f>
        <v>#DIV/0!</v>
      </c>
      <c r="H100" s="100" t="e">
        <f>Atlantic_Scenario_Calculation_Z!M52</f>
        <v>#DIV/0!</v>
      </c>
      <c r="I100" s="100" t="e">
        <f>Atlantic_Scenario_Calculation_Z!N52</f>
        <v>#DIV/0!</v>
      </c>
      <c r="O100" s="81"/>
    </row>
    <row r="101" spans="1:15" x14ac:dyDescent="0.2">
      <c r="A101" s="81"/>
      <c r="C101" s="77" t="s">
        <v>45</v>
      </c>
      <c r="D101" s="77" t="s">
        <v>15</v>
      </c>
      <c r="E101" s="77">
        <v>8</v>
      </c>
      <c r="F101" s="100" t="e">
        <f>Atlantic_Scenario_Calculation_Z!K53</f>
        <v>#DIV/0!</v>
      </c>
      <c r="G101" s="100" t="e">
        <f>Atlantic_Scenario_Calculation_Z!L53</f>
        <v>#DIV/0!</v>
      </c>
      <c r="H101" s="100" t="e">
        <f>Atlantic_Scenario_Calculation_Z!M53</f>
        <v>#DIV/0!</v>
      </c>
      <c r="I101" s="100" t="e">
        <f>Atlantic_Scenario_Calculation_Z!N53</f>
        <v>#DIV/0!</v>
      </c>
      <c r="O101" s="81"/>
    </row>
    <row r="102" spans="1:15" x14ac:dyDescent="0.2">
      <c r="A102" s="81"/>
      <c r="C102" s="77" t="s">
        <v>46</v>
      </c>
      <c r="D102" s="77" t="s">
        <v>15</v>
      </c>
      <c r="E102" s="77">
        <v>9</v>
      </c>
      <c r="F102" s="100" t="e">
        <f>Atlantic_Scenario_Calculation_Z!K54</f>
        <v>#DIV/0!</v>
      </c>
      <c r="G102" s="100" t="e">
        <f>Atlantic_Scenario_Calculation_Z!L54</f>
        <v>#DIV/0!</v>
      </c>
      <c r="H102" s="100" t="e">
        <f>Atlantic_Scenario_Calculation_Z!M54</f>
        <v>#DIV/0!</v>
      </c>
      <c r="I102" s="100" t="e">
        <f>Atlantic_Scenario_Calculation_Z!N54</f>
        <v>#DIV/0!</v>
      </c>
      <c r="O102" s="81"/>
    </row>
    <row r="103" spans="1:15" x14ac:dyDescent="0.2">
      <c r="A103" s="81"/>
      <c r="C103" s="77" t="s">
        <v>47</v>
      </c>
      <c r="D103" s="77" t="s">
        <v>19</v>
      </c>
      <c r="E103" s="77">
        <v>10</v>
      </c>
      <c r="F103" s="100" t="e">
        <f>Atlantic_Scenario_Calculation_Z!K55</f>
        <v>#DIV/0!</v>
      </c>
      <c r="G103" s="100" t="e">
        <f>Atlantic_Scenario_Calculation_Z!L55</f>
        <v>#DIV/0!</v>
      </c>
      <c r="H103" s="100" t="e">
        <f>Atlantic_Scenario_Calculation_Z!M55</f>
        <v>#DIV/0!</v>
      </c>
      <c r="I103" s="100" t="e">
        <f>Atlantic_Scenario_Calculation_Z!N55</f>
        <v>#DIV/0!</v>
      </c>
      <c r="O103" s="81"/>
    </row>
    <row r="104" spans="1:15" x14ac:dyDescent="0.2">
      <c r="A104" s="81"/>
      <c r="C104" s="77" t="s">
        <v>48</v>
      </c>
      <c r="D104" s="77" t="s">
        <v>19</v>
      </c>
      <c r="E104" s="77">
        <v>4</v>
      </c>
      <c r="F104" s="100" t="e">
        <f>Atlantic_Scenario_Calculation_Z!K56</f>
        <v>#DIV/0!</v>
      </c>
      <c r="G104" s="100" t="e">
        <f>Atlantic_Scenario_Calculation_Z!L56</f>
        <v>#DIV/0!</v>
      </c>
      <c r="H104" s="100" t="e">
        <f>Atlantic_Scenario_Calculation_Z!M56</f>
        <v>#DIV/0!</v>
      </c>
      <c r="I104" s="100" t="e">
        <f>Atlantic_Scenario_Calculation_Z!N56</f>
        <v>#DIV/0!</v>
      </c>
      <c r="O104" s="81"/>
    </row>
    <row r="105" spans="1:15" x14ac:dyDescent="0.2">
      <c r="A105" s="81"/>
      <c r="C105" s="77" t="s">
        <v>49</v>
      </c>
      <c r="D105" s="77" t="s">
        <v>19</v>
      </c>
      <c r="E105" s="77">
        <v>5</v>
      </c>
      <c r="F105" s="100" t="e">
        <f>Atlantic_Scenario_Calculation_Z!K57</f>
        <v>#DIV/0!</v>
      </c>
      <c r="G105" s="100" t="e">
        <f>Atlantic_Scenario_Calculation_Z!L57</f>
        <v>#DIV/0!</v>
      </c>
      <c r="H105" s="100" t="e">
        <f>Atlantic_Scenario_Calculation_Z!M57</f>
        <v>#DIV/0!</v>
      </c>
      <c r="I105" s="100" t="e">
        <f>Atlantic_Scenario_Calculation_Z!N57</f>
        <v>#DIV/0!</v>
      </c>
      <c r="O105" s="81"/>
    </row>
    <row r="106" spans="1:15" x14ac:dyDescent="0.2">
      <c r="A106" s="81"/>
      <c r="C106" s="77" t="s">
        <v>50</v>
      </c>
      <c r="D106" s="77" t="s">
        <v>19</v>
      </c>
      <c r="E106" s="77">
        <v>8</v>
      </c>
      <c r="F106" s="100" t="e">
        <f>Atlantic_Scenario_Calculation_Z!K58</f>
        <v>#DIV/0!</v>
      </c>
      <c r="G106" s="100" t="e">
        <f>Atlantic_Scenario_Calculation_Z!L58</f>
        <v>#DIV/0!</v>
      </c>
      <c r="H106" s="100" t="e">
        <f>Atlantic_Scenario_Calculation_Z!M58</f>
        <v>#DIV/0!</v>
      </c>
      <c r="I106" s="100" t="e">
        <f>Atlantic_Scenario_Calculation_Z!N58</f>
        <v>#DIV/0!</v>
      </c>
      <c r="O106" s="81"/>
    </row>
    <row r="107" spans="1:15" x14ac:dyDescent="0.2">
      <c r="A107" s="81"/>
      <c r="C107" s="77" t="s">
        <v>51</v>
      </c>
      <c r="D107" s="77" t="s">
        <v>18</v>
      </c>
      <c r="E107" s="77">
        <v>4</v>
      </c>
      <c r="F107" s="100" t="e">
        <f>Atlantic_Scenario_Calculation_Z!K59</f>
        <v>#DIV/0!</v>
      </c>
      <c r="G107" s="100" t="e">
        <f>Atlantic_Scenario_Calculation_Z!L59</f>
        <v>#DIV/0!</v>
      </c>
      <c r="H107" s="100" t="e">
        <f>Atlantic_Scenario_Calculation_Z!M59</f>
        <v>#DIV/0!</v>
      </c>
      <c r="I107" s="100" t="e">
        <f>Atlantic_Scenario_Calculation_Z!N59</f>
        <v>#DIV/0!</v>
      </c>
      <c r="O107" s="81"/>
    </row>
    <row r="108" spans="1:15" x14ac:dyDescent="0.2">
      <c r="A108" s="81"/>
      <c r="C108" s="77" t="s">
        <v>52</v>
      </c>
      <c r="D108" s="77" t="s">
        <v>19</v>
      </c>
      <c r="E108" s="77">
        <v>3</v>
      </c>
      <c r="F108" s="100" t="e">
        <f>Atlantic_Scenario_Calculation_Z!K60</f>
        <v>#DIV/0!</v>
      </c>
      <c r="G108" s="100" t="e">
        <f>Atlantic_Scenario_Calculation_Z!L60</f>
        <v>#DIV/0!</v>
      </c>
      <c r="H108" s="100" t="e">
        <f>Atlantic_Scenario_Calculation_Z!M60</f>
        <v>#DIV/0!</v>
      </c>
      <c r="I108" s="100" t="e">
        <f>Atlantic_Scenario_Calculation_Z!N60</f>
        <v>#DIV/0!</v>
      </c>
      <c r="O108" s="81"/>
    </row>
    <row r="109" spans="1:15" x14ac:dyDescent="0.2">
      <c r="A109" s="81"/>
      <c r="C109" s="77" t="s">
        <v>53</v>
      </c>
      <c r="D109" s="77" t="s">
        <v>19</v>
      </c>
      <c r="E109" s="77">
        <v>6</v>
      </c>
      <c r="F109" s="100" t="e">
        <f>Atlantic_Scenario_Calculation_Z!K61</f>
        <v>#DIV/0!</v>
      </c>
      <c r="G109" s="100" t="e">
        <f>Atlantic_Scenario_Calculation_Z!L61</f>
        <v>#DIV/0!</v>
      </c>
      <c r="H109" s="100" t="e">
        <f>Atlantic_Scenario_Calculation_Z!M61</f>
        <v>#DIV/0!</v>
      </c>
      <c r="I109" s="100" t="e">
        <f>Atlantic_Scenario_Calculation_Z!N61</f>
        <v>#DIV/0!</v>
      </c>
      <c r="O109" s="81"/>
    </row>
    <row r="110" spans="1:15" x14ac:dyDescent="0.2">
      <c r="A110" s="81"/>
      <c r="C110" s="77" t="s">
        <v>54</v>
      </c>
      <c r="D110" s="77" t="s">
        <v>19</v>
      </c>
      <c r="E110" s="77">
        <v>1</v>
      </c>
      <c r="F110" s="100" t="e">
        <f>Atlantic_Scenario_Calculation_Z!K62</f>
        <v>#DIV/0!</v>
      </c>
      <c r="G110" s="100" t="e">
        <f>Atlantic_Scenario_Calculation_Z!L62</f>
        <v>#DIV/0!</v>
      </c>
      <c r="H110" s="100" t="e">
        <f>Atlantic_Scenario_Calculation_Z!M62</f>
        <v>#DIV/0!</v>
      </c>
      <c r="I110" s="100" t="e">
        <f>Atlantic_Scenario_Calculation_Z!N62</f>
        <v>#DIV/0!</v>
      </c>
      <c r="O110" s="81"/>
    </row>
    <row r="111" spans="1:15" x14ac:dyDescent="0.2">
      <c r="A111" s="81"/>
      <c r="C111" s="77" t="s">
        <v>55</v>
      </c>
      <c r="D111" s="77" t="s">
        <v>19</v>
      </c>
      <c r="E111" s="77">
        <v>9</v>
      </c>
      <c r="F111" s="100" t="e">
        <f>Atlantic_Scenario_Calculation_Z!K63</f>
        <v>#DIV/0!</v>
      </c>
      <c r="G111" s="100" t="e">
        <f>Atlantic_Scenario_Calculation_Z!L63</f>
        <v>#DIV/0!</v>
      </c>
      <c r="H111" s="100" t="e">
        <f>Atlantic_Scenario_Calculation_Z!M63</f>
        <v>#DIV/0!</v>
      </c>
      <c r="I111" s="100" t="e">
        <f>Atlantic_Scenario_Calculation_Z!N63</f>
        <v>#DIV/0!</v>
      </c>
      <c r="O111" s="81"/>
    </row>
    <row r="112" spans="1:15" x14ac:dyDescent="0.2">
      <c r="A112" s="81"/>
      <c r="C112" s="77" t="s">
        <v>56</v>
      </c>
      <c r="D112" s="77" t="s">
        <v>20</v>
      </c>
      <c r="E112" s="77">
        <v>1</v>
      </c>
      <c r="F112" s="100" t="e">
        <f>Atlantic_Scenario_Calculation_Z!K64</f>
        <v>#DIV/0!</v>
      </c>
      <c r="G112" s="100" t="e">
        <f>Atlantic_Scenario_Calculation_Z!L64</f>
        <v>#DIV/0!</v>
      </c>
      <c r="H112" s="100" t="e">
        <f>Atlantic_Scenario_Calculation_Z!M64</f>
        <v>#DIV/0!</v>
      </c>
      <c r="I112" s="100" t="e">
        <f>Atlantic_Scenario_Calculation_Z!N64</f>
        <v>#DIV/0!</v>
      </c>
      <c r="O112" s="81"/>
    </row>
    <row r="113" spans="1:15" x14ac:dyDescent="0.2">
      <c r="A113" s="81"/>
      <c r="C113" s="77" t="s">
        <v>57</v>
      </c>
      <c r="D113" s="77" t="s">
        <v>20</v>
      </c>
      <c r="E113" s="77">
        <v>2</v>
      </c>
      <c r="F113" s="100" t="e">
        <f>Atlantic_Scenario_Calculation_Z!K65</f>
        <v>#DIV/0!</v>
      </c>
      <c r="G113" s="100" t="e">
        <f>Atlantic_Scenario_Calculation_Z!L65</f>
        <v>#DIV/0!</v>
      </c>
      <c r="H113" s="100" t="e">
        <f>Atlantic_Scenario_Calculation_Z!M65</f>
        <v>#DIV/0!</v>
      </c>
      <c r="I113" s="100" t="e">
        <f>Atlantic_Scenario_Calculation_Z!N65</f>
        <v>#DIV/0!</v>
      </c>
      <c r="O113" s="81"/>
    </row>
    <row r="114" spans="1:15" x14ac:dyDescent="0.2">
      <c r="A114" s="81"/>
      <c r="C114" s="77" t="s">
        <v>58</v>
      </c>
      <c r="D114" s="77" t="s">
        <v>20</v>
      </c>
      <c r="E114" s="77">
        <v>6</v>
      </c>
      <c r="F114" s="100" t="e">
        <f>Atlantic_Scenario_Calculation_Z!K66</f>
        <v>#DIV/0!</v>
      </c>
      <c r="G114" s="100" t="e">
        <f>Atlantic_Scenario_Calculation_Z!L66</f>
        <v>#DIV/0!</v>
      </c>
      <c r="H114" s="100" t="e">
        <f>Atlantic_Scenario_Calculation_Z!M66</f>
        <v>#DIV/0!</v>
      </c>
      <c r="I114" s="100" t="e">
        <f>Atlantic_Scenario_Calculation_Z!N66</f>
        <v>#DIV/0!</v>
      </c>
      <c r="O114" s="81"/>
    </row>
    <row r="115" spans="1:15" x14ac:dyDescent="0.2">
      <c r="A115" s="81"/>
      <c r="C115" s="77" t="s">
        <v>74</v>
      </c>
      <c r="D115" s="77" t="s">
        <v>59</v>
      </c>
      <c r="E115" s="77">
        <v>1</v>
      </c>
      <c r="F115" s="100" t="e">
        <f>Med_Scenario_Calculations_Z!K20</f>
        <v>#DIV/0!</v>
      </c>
      <c r="G115" s="100" t="e">
        <f>Med_Scenario_Calculations_Z!L20</f>
        <v>#DIV/0!</v>
      </c>
      <c r="H115" s="100" t="e">
        <f>Med_Scenario_Calculations_Z!M20</f>
        <v>#DIV/0!</v>
      </c>
      <c r="I115" s="100" t="e">
        <f>Med_Scenario_Calculations_Z!N20</f>
        <v>#DIV/0!</v>
      </c>
      <c r="O115" s="81"/>
    </row>
    <row r="116" spans="1:15" x14ac:dyDescent="0.2">
      <c r="A116" s="81"/>
      <c r="C116" s="77" t="s">
        <v>75</v>
      </c>
      <c r="D116" s="77" t="s">
        <v>59</v>
      </c>
      <c r="E116" s="77">
        <v>2</v>
      </c>
      <c r="F116" s="100" t="e">
        <f>Med_Scenario_Calculations_Z!K21</f>
        <v>#DIV/0!</v>
      </c>
      <c r="G116" s="100" t="e">
        <f>Med_Scenario_Calculations_Z!L21</f>
        <v>#DIV/0!</v>
      </c>
      <c r="H116" s="100" t="e">
        <f>Med_Scenario_Calculations_Z!M21</f>
        <v>#DIV/0!</v>
      </c>
      <c r="I116" s="100" t="e">
        <f>Med_Scenario_Calculations_Z!N21</f>
        <v>#DIV/0!</v>
      </c>
      <c r="O116" s="81"/>
    </row>
    <row r="117" spans="1:15" x14ac:dyDescent="0.2">
      <c r="A117" s="81"/>
      <c r="C117" s="77" t="s">
        <v>76</v>
      </c>
      <c r="D117" s="77" t="s">
        <v>59</v>
      </c>
      <c r="E117" s="77">
        <v>3</v>
      </c>
      <c r="F117" s="100" t="e">
        <f>Med_Scenario_Calculations_Z!K22</f>
        <v>#DIV/0!</v>
      </c>
      <c r="G117" s="100" t="e">
        <f>Med_Scenario_Calculations_Z!L22</f>
        <v>#DIV/0!</v>
      </c>
      <c r="H117" s="100" t="e">
        <f>Med_Scenario_Calculations_Z!M22</f>
        <v>#DIV/0!</v>
      </c>
      <c r="I117" s="100" t="e">
        <f>Med_Scenario_Calculations_Z!N22</f>
        <v>#DIV/0!</v>
      </c>
      <c r="O117" s="81"/>
    </row>
    <row r="118" spans="1:15" x14ac:dyDescent="0.2">
      <c r="A118" s="81"/>
      <c r="C118" s="77" t="s">
        <v>77</v>
      </c>
      <c r="D118" s="77" t="s">
        <v>59</v>
      </c>
      <c r="E118" s="77">
        <v>5</v>
      </c>
      <c r="F118" s="100" t="e">
        <f>Med_Scenario_Calculations_Z!K23</f>
        <v>#DIV/0!</v>
      </c>
      <c r="G118" s="100" t="e">
        <f>Med_Scenario_Calculations_Z!L23</f>
        <v>#DIV/0!</v>
      </c>
      <c r="H118" s="100" t="e">
        <f>Med_Scenario_Calculations_Z!M23</f>
        <v>#DIV/0!</v>
      </c>
      <c r="I118" s="100" t="e">
        <f>Med_Scenario_Calculations_Z!N23</f>
        <v>#DIV/0!</v>
      </c>
      <c r="O118" s="81"/>
    </row>
    <row r="119" spans="1:15" x14ac:dyDescent="0.2">
      <c r="A119" s="81"/>
      <c r="C119" s="77" t="s">
        <v>78</v>
      </c>
      <c r="D119" s="77" t="s">
        <v>13</v>
      </c>
      <c r="E119" s="77">
        <v>10</v>
      </c>
      <c r="F119" s="100" t="e">
        <f>Med_Scenario_Calculations_Z!K24</f>
        <v>#DIV/0!</v>
      </c>
      <c r="G119" s="100" t="e">
        <f>Med_Scenario_Calculations_Z!L24</f>
        <v>#DIV/0!</v>
      </c>
      <c r="H119" s="100" t="e">
        <f>Med_Scenario_Calculations_Z!M24</f>
        <v>#DIV/0!</v>
      </c>
      <c r="I119" s="100" t="e">
        <f>Med_Scenario_Calculations_Z!N24</f>
        <v>#DIV/0!</v>
      </c>
      <c r="O119" s="81"/>
    </row>
    <row r="120" spans="1:15" x14ac:dyDescent="0.2">
      <c r="A120" s="81"/>
      <c r="C120" s="77" t="s">
        <v>79</v>
      </c>
      <c r="D120" s="77" t="s">
        <v>13</v>
      </c>
      <c r="E120" s="77">
        <v>4</v>
      </c>
      <c r="F120" s="100" t="e">
        <f>Med_Scenario_Calculations_Z!K25</f>
        <v>#DIV/0!</v>
      </c>
      <c r="G120" s="100" t="e">
        <f>Med_Scenario_Calculations_Z!L25</f>
        <v>#DIV/0!</v>
      </c>
      <c r="H120" s="100" t="e">
        <f>Med_Scenario_Calculations_Z!M25</f>
        <v>#DIV/0!</v>
      </c>
      <c r="I120" s="100" t="e">
        <f>Med_Scenario_Calculations_Z!N25</f>
        <v>#DIV/0!</v>
      </c>
      <c r="O120" s="81"/>
    </row>
    <row r="121" spans="1:15" x14ac:dyDescent="0.2">
      <c r="A121" s="81"/>
      <c r="C121" s="77" t="s">
        <v>80</v>
      </c>
      <c r="D121" s="77" t="s">
        <v>13</v>
      </c>
      <c r="E121" s="77">
        <v>5</v>
      </c>
      <c r="F121" s="100" t="e">
        <f>Med_Scenario_Calculations_Z!K26</f>
        <v>#DIV/0!</v>
      </c>
      <c r="G121" s="100" t="e">
        <f>Med_Scenario_Calculations_Z!L26</f>
        <v>#DIV/0!</v>
      </c>
      <c r="H121" s="100" t="e">
        <f>Med_Scenario_Calculations_Z!M26</f>
        <v>#DIV/0!</v>
      </c>
      <c r="I121" s="100" t="e">
        <f>Med_Scenario_Calculations_Z!N26</f>
        <v>#DIV/0!</v>
      </c>
      <c r="O121" s="81"/>
    </row>
    <row r="122" spans="1:15" x14ac:dyDescent="0.2">
      <c r="A122" s="81"/>
      <c r="C122" s="77" t="s">
        <v>81</v>
      </c>
      <c r="D122" s="77" t="s">
        <v>13</v>
      </c>
      <c r="E122" s="77">
        <v>6</v>
      </c>
      <c r="F122" s="100" t="e">
        <f>Med_Scenario_Calculations_Z!K27</f>
        <v>#DIV/0!</v>
      </c>
      <c r="G122" s="100" t="e">
        <f>Med_Scenario_Calculations_Z!L27</f>
        <v>#DIV/0!</v>
      </c>
      <c r="H122" s="100" t="e">
        <f>Med_Scenario_Calculations_Z!M27</f>
        <v>#DIV/0!</v>
      </c>
      <c r="I122" s="100" t="e">
        <f>Med_Scenario_Calculations_Z!N27</f>
        <v>#DIV/0!</v>
      </c>
      <c r="O122" s="81"/>
    </row>
    <row r="123" spans="1:15" x14ac:dyDescent="0.2">
      <c r="A123" s="81"/>
      <c r="C123" s="77" t="s">
        <v>82</v>
      </c>
      <c r="D123" s="77" t="s">
        <v>13</v>
      </c>
      <c r="E123" s="77">
        <v>7</v>
      </c>
      <c r="F123" s="100" t="e">
        <f>Med_Scenario_Calculations_Z!K28</f>
        <v>#DIV/0!</v>
      </c>
      <c r="G123" s="100" t="e">
        <f>Med_Scenario_Calculations_Z!L28</f>
        <v>#DIV/0!</v>
      </c>
      <c r="H123" s="100" t="e">
        <f>Med_Scenario_Calculations_Z!M28</f>
        <v>#DIV/0!</v>
      </c>
      <c r="I123" s="100" t="e">
        <f>Med_Scenario_Calculations_Z!N28</f>
        <v>#DIV/0!</v>
      </c>
      <c r="O123" s="81"/>
    </row>
    <row r="124" spans="1:15" x14ac:dyDescent="0.2">
      <c r="A124" s="81"/>
      <c r="C124" s="77" t="s">
        <v>83</v>
      </c>
      <c r="D124" s="77" t="s">
        <v>13</v>
      </c>
      <c r="E124" s="77">
        <v>8</v>
      </c>
      <c r="F124" s="100" t="e">
        <f>Med_Scenario_Calculations_Z!K29</f>
        <v>#DIV/0!</v>
      </c>
      <c r="G124" s="100" t="e">
        <f>Med_Scenario_Calculations_Z!L29</f>
        <v>#DIV/0!</v>
      </c>
      <c r="H124" s="100" t="e">
        <f>Med_Scenario_Calculations_Z!M29</f>
        <v>#DIV/0!</v>
      </c>
      <c r="I124" s="100" t="e">
        <f>Med_Scenario_Calculations_Z!N29</f>
        <v>#DIV/0!</v>
      </c>
      <c r="O124" s="81"/>
    </row>
    <row r="125" spans="1:15" x14ac:dyDescent="0.2">
      <c r="A125" s="81"/>
      <c r="C125" s="77" t="s">
        <v>84</v>
      </c>
      <c r="D125" s="77" t="s">
        <v>13</v>
      </c>
      <c r="E125" s="77">
        <v>9</v>
      </c>
      <c r="F125" s="100" t="e">
        <f>Med_Scenario_Calculations_Z!K30</f>
        <v>#DIV/0!</v>
      </c>
      <c r="G125" s="100" t="e">
        <f>Med_Scenario_Calculations_Z!L30</f>
        <v>#DIV/0!</v>
      </c>
      <c r="H125" s="100" t="e">
        <f>Med_Scenario_Calculations_Z!M30</f>
        <v>#DIV/0!</v>
      </c>
      <c r="I125" s="100" t="e">
        <f>Med_Scenario_Calculations_Z!N30</f>
        <v>#DIV/0!</v>
      </c>
      <c r="O125" s="81"/>
    </row>
    <row r="126" spans="1:15" x14ac:dyDescent="0.2">
      <c r="A126" s="81"/>
      <c r="C126" s="77" t="s">
        <v>85</v>
      </c>
      <c r="D126" s="77" t="s">
        <v>60</v>
      </c>
      <c r="E126" s="77">
        <v>1</v>
      </c>
      <c r="F126" s="100" t="e">
        <f>Med_Scenario_Calculations_Z!K31</f>
        <v>#DIV/0!</v>
      </c>
      <c r="G126" s="100" t="e">
        <f>Med_Scenario_Calculations_Z!L31</f>
        <v>#DIV/0!</v>
      </c>
      <c r="H126" s="100" t="e">
        <f>Med_Scenario_Calculations_Z!M31</f>
        <v>#DIV/0!</v>
      </c>
      <c r="I126" s="100" t="e">
        <f>Med_Scenario_Calculations_Z!N31</f>
        <v>#DIV/0!</v>
      </c>
      <c r="O126" s="81"/>
    </row>
    <row r="127" spans="1:15" x14ac:dyDescent="0.2">
      <c r="A127" s="81"/>
      <c r="C127" s="77" t="s">
        <v>86</v>
      </c>
      <c r="D127" s="77" t="s">
        <v>60</v>
      </c>
      <c r="E127" s="77">
        <v>10</v>
      </c>
      <c r="F127" s="100" t="e">
        <f>Med_Scenario_Calculations_Z!K32</f>
        <v>#DIV/0!</v>
      </c>
      <c r="G127" s="100" t="e">
        <f>Med_Scenario_Calculations_Z!L32</f>
        <v>#DIV/0!</v>
      </c>
      <c r="H127" s="100" t="e">
        <f>Med_Scenario_Calculations_Z!M32</f>
        <v>#DIV/0!</v>
      </c>
      <c r="I127" s="100" t="e">
        <f>Med_Scenario_Calculations_Z!N32</f>
        <v>#DIV/0!</v>
      </c>
      <c r="O127" s="81"/>
    </row>
    <row r="128" spans="1:15" x14ac:dyDescent="0.2">
      <c r="A128" s="81"/>
      <c r="C128" s="77" t="s">
        <v>87</v>
      </c>
      <c r="D128" s="77" t="s">
        <v>60</v>
      </c>
      <c r="E128" s="77">
        <v>2</v>
      </c>
      <c r="F128" s="100" t="e">
        <f>Med_Scenario_Calculations_Z!K33</f>
        <v>#DIV/0!</v>
      </c>
      <c r="G128" s="100" t="e">
        <f>Med_Scenario_Calculations_Z!L33</f>
        <v>#DIV/0!</v>
      </c>
      <c r="H128" s="100" t="e">
        <f>Med_Scenario_Calculations_Z!M33</f>
        <v>#DIV/0!</v>
      </c>
      <c r="I128" s="100" t="e">
        <f>Med_Scenario_Calculations_Z!N33</f>
        <v>#DIV/0!</v>
      </c>
      <c r="O128" s="81"/>
    </row>
    <row r="129" spans="1:15" x14ac:dyDescent="0.2">
      <c r="A129" s="81"/>
      <c r="C129" s="77" t="s">
        <v>88</v>
      </c>
      <c r="D129" s="77" t="s">
        <v>60</v>
      </c>
      <c r="E129" s="77">
        <v>3</v>
      </c>
      <c r="F129" s="100" t="e">
        <f>Med_Scenario_Calculations_Z!K34</f>
        <v>#DIV/0!</v>
      </c>
      <c r="G129" s="100" t="e">
        <f>Med_Scenario_Calculations_Z!L34</f>
        <v>#DIV/0!</v>
      </c>
      <c r="H129" s="100" t="e">
        <f>Med_Scenario_Calculations_Z!M34</f>
        <v>#DIV/0!</v>
      </c>
      <c r="I129" s="100" t="e">
        <f>Med_Scenario_Calculations_Z!N34</f>
        <v>#DIV/0!</v>
      </c>
      <c r="O129" s="81"/>
    </row>
    <row r="130" spans="1:15" x14ac:dyDescent="0.2">
      <c r="A130" s="81"/>
      <c r="C130" s="77" t="s">
        <v>89</v>
      </c>
      <c r="D130" s="77" t="s">
        <v>60</v>
      </c>
      <c r="E130" s="77">
        <v>4</v>
      </c>
      <c r="F130" s="100" t="e">
        <f>Med_Scenario_Calculations_Z!K35</f>
        <v>#DIV/0!</v>
      </c>
      <c r="G130" s="100" t="e">
        <f>Med_Scenario_Calculations_Z!L35</f>
        <v>#DIV/0!</v>
      </c>
      <c r="H130" s="100" t="e">
        <f>Med_Scenario_Calculations_Z!M35</f>
        <v>#DIV/0!</v>
      </c>
      <c r="I130" s="100" t="e">
        <f>Med_Scenario_Calculations_Z!N35</f>
        <v>#DIV/0!</v>
      </c>
      <c r="O130" s="81"/>
    </row>
    <row r="131" spans="1:15" x14ac:dyDescent="0.2">
      <c r="A131" s="81"/>
      <c r="C131" s="77" t="s">
        <v>90</v>
      </c>
      <c r="D131" s="77" t="s">
        <v>60</v>
      </c>
      <c r="E131" s="77">
        <v>5</v>
      </c>
      <c r="F131" s="100" t="e">
        <f>Med_Scenario_Calculations_Z!K36</f>
        <v>#DIV/0!</v>
      </c>
      <c r="G131" s="100" t="e">
        <f>Med_Scenario_Calculations_Z!L36</f>
        <v>#DIV/0!</v>
      </c>
      <c r="H131" s="100" t="e">
        <f>Med_Scenario_Calculations_Z!M36</f>
        <v>#DIV/0!</v>
      </c>
      <c r="I131" s="100" t="e">
        <f>Med_Scenario_Calculations_Z!N36</f>
        <v>#DIV/0!</v>
      </c>
      <c r="O131" s="81"/>
    </row>
    <row r="132" spans="1:15" x14ac:dyDescent="0.2">
      <c r="A132" s="81"/>
      <c r="C132" s="77" t="s">
        <v>91</v>
      </c>
      <c r="D132" s="77" t="s">
        <v>60</v>
      </c>
      <c r="E132" s="77">
        <v>6</v>
      </c>
      <c r="F132" s="100" t="e">
        <f>Med_Scenario_Calculations_Z!K37</f>
        <v>#DIV/0!</v>
      </c>
      <c r="G132" s="100" t="e">
        <f>Med_Scenario_Calculations_Z!L37</f>
        <v>#DIV/0!</v>
      </c>
      <c r="H132" s="100" t="e">
        <f>Med_Scenario_Calculations_Z!M37</f>
        <v>#DIV/0!</v>
      </c>
      <c r="I132" s="100" t="e">
        <f>Med_Scenario_Calculations_Z!N37</f>
        <v>#DIV/0!</v>
      </c>
      <c r="O132" s="81"/>
    </row>
    <row r="133" spans="1:15" x14ac:dyDescent="0.2">
      <c r="A133" s="81"/>
      <c r="C133" s="77" t="s">
        <v>92</v>
      </c>
      <c r="D133" s="77" t="s">
        <v>60</v>
      </c>
      <c r="E133" s="77">
        <v>7</v>
      </c>
      <c r="F133" s="100" t="e">
        <f>Med_Scenario_Calculations_Z!K38</f>
        <v>#DIV/0!</v>
      </c>
      <c r="G133" s="100" t="e">
        <f>Med_Scenario_Calculations_Z!L38</f>
        <v>#DIV/0!</v>
      </c>
      <c r="H133" s="100" t="e">
        <f>Med_Scenario_Calculations_Z!M38</f>
        <v>#DIV/0!</v>
      </c>
      <c r="I133" s="100" t="e">
        <f>Med_Scenario_Calculations_Z!N38</f>
        <v>#DIV/0!</v>
      </c>
      <c r="O133" s="81"/>
    </row>
    <row r="134" spans="1:15" x14ac:dyDescent="0.2">
      <c r="A134" s="81"/>
      <c r="C134" s="77" t="s">
        <v>93</v>
      </c>
      <c r="D134" s="77" t="s">
        <v>60</v>
      </c>
      <c r="E134" s="77">
        <v>8</v>
      </c>
      <c r="F134" s="100" t="e">
        <f>Med_Scenario_Calculations_Z!K39</f>
        <v>#DIV/0!</v>
      </c>
      <c r="G134" s="100" t="e">
        <f>Med_Scenario_Calculations_Z!L39</f>
        <v>#DIV/0!</v>
      </c>
      <c r="H134" s="100" t="e">
        <f>Med_Scenario_Calculations_Z!M39</f>
        <v>#DIV/0!</v>
      </c>
      <c r="I134" s="100" t="e">
        <f>Med_Scenario_Calculations_Z!N39</f>
        <v>#DIV/0!</v>
      </c>
      <c r="O134" s="81"/>
    </row>
    <row r="135" spans="1:15" x14ac:dyDescent="0.2">
      <c r="A135" s="81"/>
      <c r="C135" s="77" t="s">
        <v>94</v>
      </c>
      <c r="D135" s="77" t="s">
        <v>60</v>
      </c>
      <c r="E135" s="77">
        <v>9</v>
      </c>
      <c r="F135" s="100" t="e">
        <f>Med_Scenario_Calculations_Z!K40</f>
        <v>#DIV/0!</v>
      </c>
      <c r="G135" s="100" t="e">
        <f>Med_Scenario_Calculations_Z!L40</f>
        <v>#DIV/0!</v>
      </c>
      <c r="H135" s="100" t="e">
        <f>Med_Scenario_Calculations_Z!M40</f>
        <v>#DIV/0!</v>
      </c>
      <c r="I135" s="100" t="e">
        <f>Med_Scenario_Calculations_Z!N40</f>
        <v>#DIV/0!</v>
      </c>
      <c r="O135" s="81"/>
    </row>
    <row r="136" spans="1:15" x14ac:dyDescent="0.2">
      <c r="A136" s="81"/>
      <c r="C136" s="77" t="s">
        <v>95</v>
      </c>
      <c r="D136" s="77" t="s">
        <v>61</v>
      </c>
      <c r="E136" s="77">
        <v>10</v>
      </c>
      <c r="F136" s="100" t="e">
        <f>Med_Scenario_Calculations_Z!K41</f>
        <v>#DIV/0!</v>
      </c>
      <c r="G136" s="100" t="e">
        <f>Med_Scenario_Calculations_Z!L41</f>
        <v>#DIV/0!</v>
      </c>
      <c r="H136" s="100" t="e">
        <f>Med_Scenario_Calculations_Z!M41</f>
        <v>#DIV/0!</v>
      </c>
      <c r="I136" s="100" t="e">
        <f>Med_Scenario_Calculations_Z!N41</f>
        <v>#DIV/0!</v>
      </c>
      <c r="O136" s="81"/>
    </row>
    <row r="137" spans="1:15" x14ac:dyDescent="0.2">
      <c r="A137" s="81"/>
      <c r="C137" s="77" t="s">
        <v>96</v>
      </c>
      <c r="D137" s="77" t="s">
        <v>61</v>
      </c>
      <c r="E137" s="77">
        <v>2</v>
      </c>
      <c r="F137" s="100" t="e">
        <f>Med_Scenario_Calculations_Z!K42</f>
        <v>#DIV/0!</v>
      </c>
      <c r="G137" s="100" t="e">
        <f>Med_Scenario_Calculations_Z!L42</f>
        <v>#DIV/0!</v>
      </c>
      <c r="H137" s="100" t="e">
        <f>Med_Scenario_Calculations_Z!M42</f>
        <v>#DIV/0!</v>
      </c>
      <c r="I137" s="100" t="e">
        <f>Med_Scenario_Calculations_Z!N42</f>
        <v>#DIV/0!</v>
      </c>
      <c r="O137" s="81"/>
    </row>
    <row r="138" spans="1:15" x14ac:dyDescent="0.2">
      <c r="A138" s="81"/>
      <c r="C138" s="77" t="s">
        <v>97</v>
      </c>
      <c r="D138" s="77" t="s">
        <v>61</v>
      </c>
      <c r="E138" s="77">
        <v>3</v>
      </c>
      <c r="F138" s="100" t="e">
        <f>Med_Scenario_Calculations_Z!K43</f>
        <v>#DIV/0!</v>
      </c>
      <c r="G138" s="100" t="e">
        <f>Med_Scenario_Calculations_Z!L43</f>
        <v>#DIV/0!</v>
      </c>
      <c r="H138" s="100" t="e">
        <f>Med_Scenario_Calculations_Z!M43</f>
        <v>#DIV/0!</v>
      </c>
      <c r="I138" s="100" t="e">
        <f>Med_Scenario_Calculations_Z!N43</f>
        <v>#DIV/0!</v>
      </c>
      <c r="O138" s="81"/>
    </row>
    <row r="139" spans="1:15" x14ac:dyDescent="0.2">
      <c r="A139" s="81"/>
      <c r="C139" s="77" t="s">
        <v>98</v>
      </c>
      <c r="D139" s="77" t="s">
        <v>61</v>
      </c>
      <c r="E139" s="77">
        <v>5</v>
      </c>
      <c r="F139" s="100" t="e">
        <f>Med_Scenario_Calculations_Z!K44</f>
        <v>#DIV/0!</v>
      </c>
      <c r="G139" s="100" t="e">
        <f>Med_Scenario_Calculations_Z!L44</f>
        <v>#DIV/0!</v>
      </c>
      <c r="H139" s="100" t="e">
        <f>Med_Scenario_Calculations_Z!M44</f>
        <v>#DIV/0!</v>
      </c>
      <c r="I139" s="100" t="e">
        <f>Med_Scenario_Calculations_Z!N44</f>
        <v>#DIV/0!</v>
      </c>
      <c r="O139" s="81"/>
    </row>
    <row r="140" spans="1:15" x14ac:dyDescent="0.2">
      <c r="A140" s="81"/>
      <c r="C140" s="77" t="s">
        <v>99</v>
      </c>
      <c r="D140" s="77" t="s">
        <v>61</v>
      </c>
      <c r="E140" s="77">
        <v>6</v>
      </c>
      <c r="F140" s="100" t="e">
        <f>Med_Scenario_Calculations_Z!K45</f>
        <v>#DIV/0!</v>
      </c>
      <c r="G140" s="100" t="e">
        <f>Med_Scenario_Calculations_Z!L45</f>
        <v>#DIV/0!</v>
      </c>
      <c r="H140" s="100" t="e">
        <f>Med_Scenario_Calculations_Z!M45</f>
        <v>#DIV/0!</v>
      </c>
      <c r="I140" s="100" t="e">
        <f>Med_Scenario_Calculations_Z!N45</f>
        <v>#DIV/0!</v>
      </c>
      <c r="O140" s="81"/>
    </row>
    <row r="141" spans="1:15" x14ac:dyDescent="0.2">
      <c r="A141" s="81"/>
      <c r="C141" s="77" t="s">
        <v>100</v>
      </c>
      <c r="D141" s="77" t="s">
        <v>61</v>
      </c>
      <c r="E141" s="77">
        <v>7</v>
      </c>
      <c r="F141" s="100" t="e">
        <f>Med_Scenario_Calculations_Z!K46</f>
        <v>#DIV/0!</v>
      </c>
      <c r="G141" s="100" t="e">
        <f>Med_Scenario_Calculations_Z!L46</f>
        <v>#DIV/0!</v>
      </c>
      <c r="H141" s="100" t="e">
        <f>Med_Scenario_Calculations_Z!M46</f>
        <v>#DIV/0!</v>
      </c>
      <c r="I141" s="100" t="e">
        <f>Med_Scenario_Calculations_Z!N46</f>
        <v>#DIV/0!</v>
      </c>
      <c r="O141" s="81"/>
    </row>
    <row r="142" spans="1:15" x14ac:dyDescent="0.2">
      <c r="A142" s="81"/>
      <c r="C142" s="77" t="s">
        <v>101</v>
      </c>
      <c r="D142" s="77" t="s">
        <v>61</v>
      </c>
      <c r="E142" s="77">
        <v>8</v>
      </c>
      <c r="F142" s="100" t="e">
        <f>Med_Scenario_Calculations_Z!K47</f>
        <v>#DIV/0!</v>
      </c>
      <c r="G142" s="100" t="e">
        <f>Med_Scenario_Calculations_Z!L47</f>
        <v>#DIV/0!</v>
      </c>
      <c r="H142" s="100" t="e">
        <f>Med_Scenario_Calculations_Z!M47</f>
        <v>#DIV/0!</v>
      </c>
      <c r="I142" s="100" t="e">
        <f>Med_Scenario_Calculations_Z!N47</f>
        <v>#DIV/0!</v>
      </c>
      <c r="O142" s="81"/>
    </row>
    <row r="143" spans="1:15" x14ac:dyDescent="0.2">
      <c r="A143" s="81"/>
      <c r="C143" s="77" t="s">
        <v>102</v>
      </c>
      <c r="D143" s="77" t="s">
        <v>61</v>
      </c>
      <c r="E143" s="77">
        <v>9</v>
      </c>
      <c r="F143" s="100" t="e">
        <f>Med_Scenario_Calculations_Z!K48</f>
        <v>#DIV/0!</v>
      </c>
      <c r="G143" s="100" t="e">
        <f>Med_Scenario_Calculations_Z!L48</f>
        <v>#DIV/0!</v>
      </c>
      <c r="H143" s="100" t="e">
        <f>Med_Scenario_Calculations_Z!M48</f>
        <v>#DIV/0!</v>
      </c>
      <c r="I143" s="100" t="e">
        <f>Med_Scenario_Calculations_Z!N48</f>
        <v>#DIV/0!</v>
      </c>
      <c r="O143" s="81"/>
    </row>
    <row r="144" spans="1:15" x14ac:dyDescent="0.2">
      <c r="A144" s="81"/>
      <c r="C144" s="77" t="s">
        <v>103</v>
      </c>
      <c r="D144" s="77" t="s">
        <v>62</v>
      </c>
      <c r="E144" s="77">
        <v>1</v>
      </c>
      <c r="F144" s="100" t="e">
        <f>Med_Scenario_Calculations_Z!K49</f>
        <v>#DIV/0!</v>
      </c>
      <c r="G144" s="100" t="e">
        <f>Med_Scenario_Calculations_Z!L49</f>
        <v>#DIV/0!</v>
      </c>
      <c r="H144" s="100" t="e">
        <f>Med_Scenario_Calculations_Z!M49</f>
        <v>#DIV/0!</v>
      </c>
      <c r="I144" s="100" t="e">
        <f>Med_Scenario_Calculations_Z!N49</f>
        <v>#DIV/0!</v>
      </c>
      <c r="O144" s="81"/>
    </row>
    <row r="145" spans="1:15" x14ac:dyDescent="0.2">
      <c r="A145" s="81"/>
      <c r="C145" s="77" t="s">
        <v>104</v>
      </c>
      <c r="D145" s="77" t="s">
        <v>62</v>
      </c>
      <c r="E145" s="77">
        <v>10</v>
      </c>
      <c r="F145" s="100" t="e">
        <f>Med_Scenario_Calculations_Z!K50</f>
        <v>#DIV/0!</v>
      </c>
      <c r="G145" s="100" t="e">
        <f>Med_Scenario_Calculations_Z!L50</f>
        <v>#DIV/0!</v>
      </c>
      <c r="H145" s="100" t="e">
        <f>Med_Scenario_Calculations_Z!M50</f>
        <v>#DIV/0!</v>
      </c>
      <c r="I145" s="100" t="e">
        <f>Med_Scenario_Calculations_Z!N50</f>
        <v>#DIV/0!</v>
      </c>
      <c r="O145" s="81"/>
    </row>
    <row r="146" spans="1:15" x14ac:dyDescent="0.2">
      <c r="A146" s="81"/>
      <c r="C146" s="77" t="s">
        <v>105</v>
      </c>
      <c r="D146" s="77" t="s">
        <v>62</v>
      </c>
      <c r="E146" s="77">
        <v>2</v>
      </c>
      <c r="F146" s="100" t="e">
        <f>Med_Scenario_Calculations_Z!K51</f>
        <v>#DIV/0!</v>
      </c>
      <c r="G146" s="100" t="e">
        <f>Med_Scenario_Calculations_Z!L51</f>
        <v>#DIV/0!</v>
      </c>
      <c r="H146" s="100" t="e">
        <f>Med_Scenario_Calculations_Z!M51</f>
        <v>#DIV/0!</v>
      </c>
      <c r="I146" s="100" t="e">
        <f>Med_Scenario_Calculations_Z!N51</f>
        <v>#DIV/0!</v>
      </c>
      <c r="O146" s="81"/>
    </row>
    <row r="147" spans="1:15" x14ac:dyDescent="0.2">
      <c r="A147" s="81"/>
      <c r="C147" s="77" t="s">
        <v>106</v>
      </c>
      <c r="D147" s="77" t="s">
        <v>62</v>
      </c>
      <c r="E147" s="77">
        <v>3</v>
      </c>
      <c r="F147" s="100" t="e">
        <f>Med_Scenario_Calculations_Z!K52</f>
        <v>#DIV/0!</v>
      </c>
      <c r="G147" s="100" t="e">
        <f>Med_Scenario_Calculations_Z!L52</f>
        <v>#DIV/0!</v>
      </c>
      <c r="H147" s="100" t="e">
        <f>Med_Scenario_Calculations_Z!M52</f>
        <v>#DIV/0!</v>
      </c>
      <c r="I147" s="100" t="e">
        <f>Med_Scenario_Calculations_Z!N52</f>
        <v>#DIV/0!</v>
      </c>
      <c r="O147" s="81"/>
    </row>
    <row r="148" spans="1:15" x14ac:dyDescent="0.2">
      <c r="A148" s="81"/>
      <c r="C148" s="77" t="s">
        <v>107</v>
      </c>
      <c r="D148" s="77" t="s">
        <v>62</v>
      </c>
      <c r="E148" s="77">
        <v>4</v>
      </c>
      <c r="F148" s="100" t="e">
        <f>Med_Scenario_Calculations_Z!K53</f>
        <v>#DIV/0!</v>
      </c>
      <c r="G148" s="100" t="e">
        <f>Med_Scenario_Calculations_Z!L53</f>
        <v>#DIV/0!</v>
      </c>
      <c r="H148" s="100" t="e">
        <f>Med_Scenario_Calculations_Z!M53</f>
        <v>#DIV/0!</v>
      </c>
      <c r="I148" s="100" t="e">
        <f>Med_Scenario_Calculations_Z!N53</f>
        <v>#DIV/0!</v>
      </c>
      <c r="O148" s="81"/>
    </row>
    <row r="149" spans="1:15" x14ac:dyDescent="0.2">
      <c r="A149" s="81"/>
      <c r="C149" s="77" t="s">
        <v>108</v>
      </c>
      <c r="D149" s="77" t="s">
        <v>62</v>
      </c>
      <c r="E149" s="77">
        <v>5</v>
      </c>
      <c r="F149" s="100" t="e">
        <f>Med_Scenario_Calculations_Z!K54</f>
        <v>#DIV/0!</v>
      </c>
      <c r="G149" s="100" t="e">
        <f>Med_Scenario_Calculations_Z!L54</f>
        <v>#DIV/0!</v>
      </c>
      <c r="H149" s="100" t="e">
        <f>Med_Scenario_Calculations_Z!M54</f>
        <v>#DIV/0!</v>
      </c>
      <c r="I149" s="100" t="e">
        <f>Med_Scenario_Calculations_Z!N54</f>
        <v>#DIV/0!</v>
      </c>
      <c r="O149" s="81"/>
    </row>
    <row r="150" spans="1:15" x14ac:dyDescent="0.2">
      <c r="A150" s="81"/>
      <c r="C150" s="77" t="s">
        <v>109</v>
      </c>
      <c r="D150" s="77" t="s">
        <v>62</v>
      </c>
      <c r="E150" s="77">
        <v>6</v>
      </c>
      <c r="F150" s="100" t="e">
        <f>Med_Scenario_Calculations_Z!K55</f>
        <v>#DIV/0!</v>
      </c>
      <c r="G150" s="100" t="e">
        <f>Med_Scenario_Calculations_Z!L55</f>
        <v>#DIV/0!</v>
      </c>
      <c r="H150" s="100" t="e">
        <f>Med_Scenario_Calculations_Z!M55</f>
        <v>#DIV/0!</v>
      </c>
      <c r="I150" s="100" t="e">
        <f>Med_Scenario_Calculations_Z!N55</f>
        <v>#DIV/0!</v>
      </c>
      <c r="O150" s="81"/>
    </row>
    <row r="151" spans="1:15" x14ac:dyDescent="0.2">
      <c r="A151" s="81"/>
      <c r="C151" s="77" t="s">
        <v>110</v>
      </c>
      <c r="D151" s="77" t="s">
        <v>62</v>
      </c>
      <c r="E151" s="77">
        <v>7</v>
      </c>
      <c r="F151" s="100" t="e">
        <f>Med_Scenario_Calculations_Z!K56</f>
        <v>#DIV/0!</v>
      </c>
      <c r="G151" s="100" t="e">
        <f>Med_Scenario_Calculations_Z!L56</f>
        <v>#DIV/0!</v>
      </c>
      <c r="H151" s="100" t="e">
        <f>Med_Scenario_Calculations_Z!M56</f>
        <v>#DIV/0!</v>
      </c>
      <c r="I151" s="100" t="e">
        <f>Med_Scenario_Calculations_Z!N56</f>
        <v>#DIV/0!</v>
      </c>
      <c r="O151" s="81"/>
    </row>
    <row r="152" spans="1:15" x14ac:dyDescent="0.2">
      <c r="A152" s="81"/>
      <c r="C152" s="77" t="s">
        <v>111</v>
      </c>
      <c r="D152" s="77" t="s">
        <v>62</v>
      </c>
      <c r="E152" s="77">
        <v>8</v>
      </c>
      <c r="F152" s="100" t="e">
        <f>Med_Scenario_Calculations_Z!K57</f>
        <v>#DIV/0!</v>
      </c>
      <c r="G152" s="100" t="e">
        <f>Med_Scenario_Calculations_Z!L57</f>
        <v>#DIV/0!</v>
      </c>
      <c r="H152" s="100" t="e">
        <f>Med_Scenario_Calculations_Z!M57</f>
        <v>#DIV/0!</v>
      </c>
      <c r="I152" s="100" t="e">
        <f>Med_Scenario_Calculations_Z!N57</f>
        <v>#DIV/0!</v>
      </c>
      <c r="O152" s="81"/>
    </row>
    <row r="153" spans="1:15" x14ac:dyDescent="0.2">
      <c r="A153" s="81"/>
      <c r="C153" s="77" t="s">
        <v>112</v>
      </c>
      <c r="D153" s="77" t="s">
        <v>62</v>
      </c>
      <c r="E153" s="77">
        <v>9</v>
      </c>
      <c r="F153" s="100" t="e">
        <f>Med_Scenario_Calculations_Z!K58</f>
        <v>#DIV/0!</v>
      </c>
      <c r="G153" s="100" t="e">
        <f>Med_Scenario_Calculations_Z!L58</f>
        <v>#DIV/0!</v>
      </c>
      <c r="H153" s="100" t="e">
        <f>Med_Scenario_Calculations_Z!M58</f>
        <v>#DIV/0!</v>
      </c>
      <c r="I153" s="100" t="e">
        <f>Med_Scenario_Calculations_Z!N58</f>
        <v>#DIV/0!</v>
      </c>
      <c r="O153" s="81"/>
    </row>
    <row r="154" spans="1:15" x14ac:dyDescent="0.2">
      <c r="A154" s="81"/>
      <c r="C154" s="77" t="s">
        <v>113</v>
      </c>
      <c r="D154" s="77" t="s">
        <v>63</v>
      </c>
      <c r="E154" s="77">
        <v>1</v>
      </c>
      <c r="F154" s="100" t="e">
        <f>Med_Scenario_Calculations_Z!K59</f>
        <v>#DIV/0!</v>
      </c>
      <c r="G154" s="100" t="e">
        <f>Med_Scenario_Calculations_Z!L59</f>
        <v>#DIV/0!</v>
      </c>
      <c r="H154" s="100" t="e">
        <f>Med_Scenario_Calculations_Z!M59</f>
        <v>#DIV/0!</v>
      </c>
      <c r="I154" s="100" t="e">
        <f>Med_Scenario_Calculations_Z!N59</f>
        <v>#DIV/0!</v>
      </c>
      <c r="O154" s="81"/>
    </row>
    <row r="155" spans="1:15" x14ac:dyDescent="0.2">
      <c r="A155" s="81"/>
      <c r="C155" s="77" t="s">
        <v>114</v>
      </c>
      <c r="D155" s="77" t="s">
        <v>63</v>
      </c>
      <c r="E155" s="77">
        <v>3</v>
      </c>
      <c r="F155" s="100" t="e">
        <f>Med_Scenario_Calculations_Z!K60</f>
        <v>#DIV/0!</v>
      </c>
      <c r="G155" s="100" t="e">
        <f>Med_Scenario_Calculations_Z!L60</f>
        <v>#DIV/0!</v>
      </c>
      <c r="H155" s="100" t="e">
        <f>Med_Scenario_Calculations_Z!M60</f>
        <v>#DIV/0!</v>
      </c>
      <c r="I155" s="100" t="e">
        <f>Med_Scenario_Calculations_Z!N60</f>
        <v>#DIV/0!</v>
      </c>
      <c r="O155" s="81"/>
    </row>
    <row r="156" spans="1:15" x14ac:dyDescent="0.2">
      <c r="A156" s="81"/>
      <c r="C156" s="77" t="s">
        <v>115</v>
      </c>
      <c r="D156" s="77" t="s">
        <v>63</v>
      </c>
      <c r="E156" s="77">
        <v>4</v>
      </c>
      <c r="F156" s="100" t="e">
        <f>Med_Scenario_Calculations_Z!K61</f>
        <v>#DIV/0!</v>
      </c>
      <c r="G156" s="100" t="e">
        <f>Med_Scenario_Calculations_Z!L61</f>
        <v>#DIV/0!</v>
      </c>
      <c r="H156" s="100" t="e">
        <f>Med_Scenario_Calculations_Z!M61</f>
        <v>#DIV/0!</v>
      </c>
      <c r="I156" s="100" t="e">
        <f>Med_Scenario_Calculations_Z!N61</f>
        <v>#DIV/0!</v>
      </c>
      <c r="O156" s="81"/>
    </row>
    <row r="157" spans="1:15" x14ac:dyDescent="0.2">
      <c r="A157" s="81"/>
      <c r="C157" s="77" t="s">
        <v>116</v>
      </c>
      <c r="D157" s="77" t="s">
        <v>63</v>
      </c>
      <c r="E157" s="77">
        <v>5</v>
      </c>
      <c r="F157" s="100" t="e">
        <f>Med_Scenario_Calculations_Z!K62</f>
        <v>#DIV/0!</v>
      </c>
      <c r="G157" s="100" t="e">
        <f>Med_Scenario_Calculations_Z!L62</f>
        <v>#DIV/0!</v>
      </c>
      <c r="H157" s="100" t="e">
        <f>Med_Scenario_Calculations_Z!M62</f>
        <v>#DIV/0!</v>
      </c>
      <c r="I157" s="100" t="e">
        <f>Med_Scenario_Calculations_Z!N62</f>
        <v>#DIV/0!</v>
      </c>
      <c r="O157" s="81"/>
    </row>
    <row r="158" spans="1:15" x14ac:dyDescent="0.2">
      <c r="A158" s="81"/>
      <c r="C158" s="77" t="s">
        <v>117</v>
      </c>
      <c r="D158" s="77" t="s">
        <v>64</v>
      </c>
      <c r="E158" s="77">
        <v>1</v>
      </c>
      <c r="F158" s="100" t="e">
        <f>Med_Scenario_Calculations_Z!K63</f>
        <v>#DIV/0!</v>
      </c>
      <c r="G158" s="100" t="e">
        <f>Med_Scenario_Calculations_Z!L63</f>
        <v>#DIV/0!</v>
      </c>
      <c r="H158" s="100" t="e">
        <f>Med_Scenario_Calculations_Z!M63</f>
        <v>#DIV/0!</v>
      </c>
      <c r="I158" s="100" t="e">
        <f>Med_Scenario_Calculations_Z!N63</f>
        <v>#DIV/0!</v>
      </c>
      <c r="O158" s="81"/>
    </row>
    <row r="159" spans="1:15" x14ac:dyDescent="0.2">
      <c r="A159" s="81"/>
      <c r="C159" s="77" t="s">
        <v>118</v>
      </c>
      <c r="D159" s="77" t="s">
        <v>64</v>
      </c>
      <c r="E159" s="77">
        <v>2</v>
      </c>
      <c r="F159" s="100" t="e">
        <f>Med_Scenario_Calculations_Z!K64</f>
        <v>#DIV/0!</v>
      </c>
      <c r="G159" s="100" t="e">
        <f>Med_Scenario_Calculations_Z!L64</f>
        <v>#DIV/0!</v>
      </c>
      <c r="H159" s="100" t="e">
        <f>Med_Scenario_Calculations_Z!M64</f>
        <v>#DIV/0!</v>
      </c>
      <c r="I159" s="100" t="e">
        <f>Med_Scenario_Calculations_Z!N64</f>
        <v>#DIV/0!</v>
      </c>
      <c r="O159" s="81"/>
    </row>
    <row r="160" spans="1:15" x14ac:dyDescent="0.2">
      <c r="A160" s="81"/>
      <c r="C160" s="77" t="s">
        <v>119</v>
      </c>
      <c r="D160" s="77" t="s">
        <v>64</v>
      </c>
      <c r="E160" s="77">
        <v>3</v>
      </c>
      <c r="F160" s="100" t="e">
        <f>Med_Scenario_Calculations_Z!K65</f>
        <v>#DIV/0!</v>
      </c>
      <c r="G160" s="100" t="e">
        <f>Med_Scenario_Calculations_Z!L65</f>
        <v>#DIV/0!</v>
      </c>
      <c r="H160" s="100" t="e">
        <f>Med_Scenario_Calculations_Z!M65</f>
        <v>#DIV/0!</v>
      </c>
      <c r="I160" s="100" t="e">
        <f>Med_Scenario_Calculations_Z!N65</f>
        <v>#DIV/0!</v>
      </c>
      <c r="O160" s="81"/>
    </row>
    <row r="161" spans="1:15" x14ac:dyDescent="0.2">
      <c r="A161" s="81"/>
      <c r="C161" s="77" t="s">
        <v>180</v>
      </c>
      <c r="D161" s="77" t="s">
        <v>239</v>
      </c>
      <c r="E161" s="77">
        <v>11</v>
      </c>
      <c r="F161" s="100" t="e">
        <f>Baltic_Scenario_Calculations_Z!K20</f>
        <v>#DIV/0!</v>
      </c>
      <c r="G161" s="100" t="e">
        <f>Baltic_Scenario_Calculations_Z!L20</f>
        <v>#DIV/0!</v>
      </c>
      <c r="H161" s="100" t="e">
        <f>Baltic_Scenario_Calculations_Z!M20</f>
        <v>#DIV/0!</v>
      </c>
      <c r="I161" s="100" t="e">
        <f>Baltic_Scenario_Calculations_Z!N20</f>
        <v>#DIV/0!</v>
      </c>
      <c r="O161" s="81"/>
    </row>
    <row r="162" spans="1:15" x14ac:dyDescent="0.2">
      <c r="A162" s="81"/>
      <c r="C162" s="77" t="s">
        <v>181</v>
      </c>
      <c r="D162" s="77" t="s">
        <v>238</v>
      </c>
      <c r="E162" s="77">
        <v>8</v>
      </c>
      <c r="F162" s="100" t="e">
        <f>Baltic_Scenario_Calculations_Z!K21</f>
        <v>#DIV/0!</v>
      </c>
      <c r="G162" s="100" t="e">
        <f>Baltic_Scenario_Calculations_Z!L21</f>
        <v>#DIV/0!</v>
      </c>
      <c r="H162" s="100" t="e">
        <f>Baltic_Scenario_Calculations_Z!M21</f>
        <v>#DIV/0!</v>
      </c>
      <c r="I162" s="100" t="e">
        <f>Baltic_Scenario_Calculations_Z!N21</f>
        <v>#DIV/0!</v>
      </c>
      <c r="O162" s="81"/>
    </row>
    <row r="163" spans="1:15" x14ac:dyDescent="0.2">
      <c r="A163" s="81"/>
      <c r="C163" s="77" t="s">
        <v>182</v>
      </c>
      <c r="D163" s="77" t="s">
        <v>238</v>
      </c>
      <c r="E163" s="77">
        <v>12</v>
      </c>
      <c r="F163" s="100" t="e">
        <f>Baltic_Scenario_Calculations_Z!K22</f>
        <v>#DIV/0!</v>
      </c>
      <c r="G163" s="100" t="e">
        <f>Baltic_Scenario_Calculations_Z!L22</f>
        <v>#DIV/0!</v>
      </c>
      <c r="H163" s="100" t="e">
        <f>Baltic_Scenario_Calculations_Z!M22</f>
        <v>#DIV/0!</v>
      </c>
      <c r="I163" s="100" t="e">
        <f>Baltic_Scenario_Calculations_Z!N22</f>
        <v>#DIV/0!</v>
      </c>
      <c r="O163" s="81"/>
    </row>
    <row r="164" spans="1:15" x14ac:dyDescent="0.2">
      <c r="A164" s="81"/>
      <c r="C164" s="77" t="s">
        <v>183</v>
      </c>
      <c r="D164" s="77" t="s">
        <v>238</v>
      </c>
      <c r="E164" s="77">
        <v>13</v>
      </c>
      <c r="F164" s="100" t="e">
        <f>Baltic_Scenario_Calculations_Z!K23</f>
        <v>#DIV/0!</v>
      </c>
      <c r="G164" s="100" t="e">
        <f>Baltic_Scenario_Calculations_Z!L23</f>
        <v>#DIV/0!</v>
      </c>
      <c r="H164" s="100" t="e">
        <f>Baltic_Scenario_Calculations_Z!M23</f>
        <v>#DIV/0!</v>
      </c>
      <c r="I164" s="100" t="e">
        <f>Baltic_Scenario_Calculations_Z!N23</f>
        <v>#DIV/0!</v>
      </c>
      <c r="O164" s="81"/>
    </row>
    <row r="165" spans="1:15" x14ac:dyDescent="0.2">
      <c r="A165" s="81"/>
      <c r="C165" s="77" t="s">
        <v>184</v>
      </c>
      <c r="D165" s="77" t="s">
        <v>238</v>
      </c>
      <c r="E165" s="77">
        <v>14</v>
      </c>
      <c r="F165" s="100" t="e">
        <f>Baltic_Scenario_Calculations_Z!K24</f>
        <v>#DIV/0!</v>
      </c>
      <c r="G165" s="100" t="e">
        <f>Baltic_Scenario_Calculations_Z!L24</f>
        <v>#DIV/0!</v>
      </c>
      <c r="H165" s="100" t="e">
        <f>Baltic_Scenario_Calculations_Z!M24</f>
        <v>#DIV/0!</v>
      </c>
      <c r="I165" s="100" t="e">
        <f>Baltic_Scenario_Calculations_Z!N24</f>
        <v>#DIV/0!</v>
      </c>
      <c r="O165" s="81"/>
    </row>
    <row r="166" spans="1:15" x14ac:dyDescent="0.2">
      <c r="A166" s="81"/>
      <c r="C166" s="77" t="s">
        <v>185</v>
      </c>
      <c r="D166" s="77" t="s">
        <v>238</v>
      </c>
      <c r="E166" s="77">
        <v>15</v>
      </c>
      <c r="F166" s="100" t="e">
        <f>Baltic_Scenario_Calculations_Z!K25</f>
        <v>#DIV/0!</v>
      </c>
      <c r="G166" s="100" t="e">
        <f>Baltic_Scenario_Calculations_Z!L25</f>
        <v>#DIV/0!</v>
      </c>
      <c r="H166" s="100" t="e">
        <f>Baltic_Scenario_Calculations_Z!M25</f>
        <v>#DIV/0!</v>
      </c>
      <c r="I166" s="100" t="e">
        <f>Baltic_Scenario_Calculations_Z!N25</f>
        <v>#DIV/0!</v>
      </c>
      <c r="O166" s="81"/>
    </row>
    <row r="167" spans="1:15" x14ac:dyDescent="0.2">
      <c r="A167" s="81"/>
      <c r="C167" s="77" t="s">
        <v>186</v>
      </c>
      <c r="D167" s="77" t="s">
        <v>238</v>
      </c>
      <c r="E167" s="77">
        <v>16</v>
      </c>
      <c r="F167" s="100" t="e">
        <f>Baltic_Scenario_Calculations_Z!K26</f>
        <v>#DIV/0!</v>
      </c>
      <c r="G167" s="100" t="e">
        <f>Baltic_Scenario_Calculations_Z!L26</f>
        <v>#DIV/0!</v>
      </c>
      <c r="H167" s="100" t="e">
        <f>Baltic_Scenario_Calculations_Z!M26</f>
        <v>#DIV/0!</v>
      </c>
      <c r="I167" s="100" t="e">
        <f>Baltic_Scenario_Calculations_Z!N26</f>
        <v>#DIV/0!</v>
      </c>
      <c r="O167" s="81"/>
    </row>
    <row r="168" spans="1:15" x14ac:dyDescent="0.2">
      <c r="A168" s="81"/>
      <c r="C168" s="77" t="s">
        <v>187</v>
      </c>
      <c r="D168" s="77" t="s">
        <v>249</v>
      </c>
      <c r="E168" s="77">
        <v>8</v>
      </c>
      <c r="F168" s="100" t="e">
        <f>Baltic_Scenario_Calculations_Z!K27</f>
        <v>#DIV/0!</v>
      </c>
      <c r="G168" s="100" t="e">
        <f>Baltic_Scenario_Calculations_Z!L27</f>
        <v>#DIV/0!</v>
      </c>
      <c r="H168" s="100" t="e">
        <f>Baltic_Scenario_Calculations_Z!M27</f>
        <v>#DIV/0!</v>
      </c>
      <c r="I168" s="100" t="e">
        <f>Baltic_Scenario_Calculations_Z!N27</f>
        <v>#DIV/0!</v>
      </c>
      <c r="O168" s="81"/>
    </row>
    <row r="169" spans="1:15" x14ac:dyDescent="0.2">
      <c r="A169" s="81"/>
      <c r="C169" s="77" t="s">
        <v>188</v>
      </c>
      <c r="D169" s="77" t="s">
        <v>249</v>
      </c>
      <c r="E169" s="77">
        <v>9</v>
      </c>
      <c r="F169" s="100" t="e">
        <f>Baltic_Scenario_Calculations_Z!K28</f>
        <v>#DIV/0!</v>
      </c>
      <c r="G169" s="100" t="e">
        <f>Baltic_Scenario_Calculations_Z!L28</f>
        <v>#DIV/0!</v>
      </c>
      <c r="H169" s="100" t="e">
        <f>Baltic_Scenario_Calculations_Z!M28</f>
        <v>#DIV/0!</v>
      </c>
      <c r="I169" s="100" t="e">
        <f>Baltic_Scenario_Calculations_Z!N28</f>
        <v>#DIV/0!</v>
      </c>
      <c r="O169" s="81"/>
    </row>
    <row r="170" spans="1:15" x14ac:dyDescent="0.2">
      <c r="A170" s="81"/>
      <c r="C170" s="77" t="s">
        <v>189</v>
      </c>
      <c r="D170" s="77" t="s">
        <v>250</v>
      </c>
      <c r="E170" s="77">
        <v>1</v>
      </c>
      <c r="F170" s="100" t="e">
        <f>Baltic_Scenario_Calculations_Z!K29</f>
        <v>#DIV/0!</v>
      </c>
      <c r="G170" s="100" t="e">
        <f>Baltic_Scenario_Calculations_Z!L29</f>
        <v>#DIV/0!</v>
      </c>
      <c r="H170" s="100" t="e">
        <f>Baltic_Scenario_Calculations_Z!M29</f>
        <v>#DIV/0!</v>
      </c>
      <c r="I170" s="100" t="e">
        <f>Baltic_Scenario_Calculations_Z!N29</f>
        <v>#DIV/0!</v>
      </c>
      <c r="O170" s="81"/>
    </row>
    <row r="171" spans="1:15" x14ac:dyDescent="0.2">
      <c r="A171" s="81"/>
      <c r="C171" s="77" t="s">
        <v>190</v>
      </c>
      <c r="D171" s="77" t="s">
        <v>251</v>
      </c>
      <c r="E171" s="77">
        <v>2</v>
      </c>
      <c r="F171" s="100" t="e">
        <f>Baltic_Scenario_Calculations_Z!K30</f>
        <v>#DIV/0!</v>
      </c>
      <c r="G171" s="100" t="e">
        <f>Baltic_Scenario_Calculations_Z!L30</f>
        <v>#DIV/0!</v>
      </c>
      <c r="H171" s="100" t="e">
        <f>Baltic_Scenario_Calculations_Z!M30</f>
        <v>#DIV/0!</v>
      </c>
      <c r="I171" s="100" t="e">
        <f>Baltic_Scenario_Calculations_Z!N30</f>
        <v>#DIV/0!</v>
      </c>
      <c r="O171" s="81"/>
    </row>
    <row r="172" spans="1:15" x14ac:dyDescent="0.2">
      <c r="A172" s="81"/>
      <c r="C172" s="77" t="s">
        <v>191</v>
      </c>
      <c r="D172" s="77" t="s">
        <v>252</v>
      </c>
      <c r="E172" s="77">
        <v>7</v>
      </c>
      <c r="F172" s="100" t="e">
        <f>Baltic_Scenario_Calculations_Z!K31</f>
        <v>#DIV/0!</v>
      </c>
      <c r="G172" s="100" t="e">
        <f>Baltic_Scenario_Calculations_Z!L31</f>
        <v>#DIV/0!</v>
      </c>
      <c r="H172" s="100" t="e">
        <f>Baltic_Scenario_Calculations_Z!M31</f>
        <v>#DIV/0!</v>
      </c>
      <c r="I172" s="100" t="e">
        <f>Baltic_Scenario_Calculations_Z!N31</f>
        <v>#DIV/0!</v>
      </c>
      <c r="O172" s="81"/>
    </row>
    <row r="173" spans="1:15" x14ac:dyDescent="0.2">
      <c r="A173" s="81"/>
      <c r="C173" s="77" t="s">
        <v>192</v>
      </c>
      <c r="D173" s="77" t="s">
        <v>252</v>
      </c>
      <c r="E173" s="77">
        <v>2</v>
      </c>
      <c r="F173" s="100" t="e">
        <f>Baltic_Scenario_Calculations_Z!K32</f>
        <v>#DIV/0!</v>
      </c>
      <c r="G173" s="100" t="e">
        <f>Baltic_Scenario_Calculations_Z!L32</f>
        <v>#DIV/0!</v>
      </c>
      <c r="H173" s="100" t="e">
        <f>Baltic_Scenario_Calculations_Z!M32</f>
        <v>#DIV/0!</v>
      </c>
      <c r="I173" s="100" t="e">
        <f>Baltic_Scenario_Calculations_Z!N32</f>
        <v>#DIV/0!</v>
      </c>
      <c r="O173" s="81"/>
    </row>
    <row r="174" spans="1:15" x14ac:dyDescent="0.2">
      <c r="A174" s="81"/>
      <c r="C174" s="77" t="s">
        <v>193</v>
      </c>
      <c r="D174" s="77" t="s">
        <v>252</v>
      </c>
      <c r="E174" s="77">
        <v>3</v>
      </c>
      <c r="F174" s="100" t="e">
        <f>Baltic_Scenario_Calculations_Z!K33</f>
        <v>#DIV/0!</v>
      </c>
      <c r="G174" s="100" t="e">
        <f>Baltic_Scenario_Calculations_Z!L33</f>
        <v>#DIV/0!</v>
      </c>
      <c r="H174" s="100" t="e">
        <f>Baltic_Scenario_Calculations_Z!M33</f>
        <v>#DIV/0!</v>
      </c>
      <c r="I174" s="100" t="e">
        <f>Baltic_Scenario_Calculations_Z!N33</f>
        <v>#DIV/0!</v>
      </c>
      <c r="O174" s="81"/>
    </row>
    <row r="175" spans="1:15" x14ac:dyDescent="0.2">
      <c r="A175" s="81"/>
      <c r="C175" s="77" t="s">
        <v>194</v>
      </c>
      <c r="D175" s="77" t="s">
        <v>252</v>
      </c>
      <c r="E175" s="77">
        <v>5</v>
      </c>
      <c r="F175" s="100" t="e">
        <f>Baltic_Scenario_Calculations_Z!K34</f>
        <v>#DIV/0!</v>
      </c>
      <c r="G175" s="100" t="e">
        <f>Baltic_Scenario_Calculations_Z!L34</f>
        <v>#DIV/0!</v>
      </c>
      <c r="H175" s="100" t="e">
        <f>Baltic_Scenario_Calculations_Z!M34</f>
        <v>#DIV/0!</v>
      </c>
      <c r="I175" s="100" t="e">
        <f>Baltic_Scenario_Calculations_Z!N34</f>
        <v>#DIV/0!</v>
      </c>
      <c r="O175" s="81"/>
    </row>
    <row r="176" spans="1:15" x14ac:dyDescent="0.2">
      <c r="A176" s="81"/>
      <c r="C176" s="77" t="s">
        <v>195</v>
      </c>
      <c r="D176" s="77" t="s">
        <v>253</v>
      </c>
      <c r="E176" s="77">
        <v>10</v>
      </c>
      <c r="F176" s="100" t="e">
        <f>Baltic_Scenario_Calculations_Z!K35</f>
        <v>#DIV/0!</v>
      </c>
      <c r="G176" s="100" t="e">
        <f>Baltic_Scenario_Calculations_Z!L35</f>
        <v>#DIV/0!</v>
      </c>
      <c r="H176" s="100" t="e">
        <f>Baltic_Scenario_Calculations_Z!M35</f>
        <v>#DIV/0!</v>
      </c>
      <c r="I176" s="100" t="e">
        <f>Baltic_Scenario_Calculations_Z!N35</f>
        <v>#DIV/0!</v>
      </c>
      <c r="O176" s="81"/>
    </row>
    <row r="177" spans="1:15" x14ac:dyDescent="0.2">
      <c r="A177" s="81"/>
      <c r="C177" s="77" t="s">
        <v>196</v>
      </c>
      <c r="D177" s="77" t="s">
        <v>253</v>
      </c>
      <c r="E177" s="77">
        <v>2</v>
      </c>
      <c r="F177" s="100" t="e">
        <f>Baltic_Scenario_Calculations_Z!K36</f>
        <v>#DIV/0!</v>
      </c>
      <c r="G177" s="100" t="e">
        <f>Baltic_Scenario_Calculations_Z!L36</f>
        <v>#DIV/0!</v>
      </c>
      <c r="H177" s="100" t="e">
        <f>Baltic_Scenario_Calculations_Z!M36</f>
        <v>#DIV/0!</v>
      </c>
      <c r="I177" s="100" t="e">
        <f>Baltic_Scenario_Calculations_Z!N36</f>
        <v>#DIV/0!</v>
      </c>
      <c r="O177" s="81"/>
    </row>
    <row r="178" spans="1:15" x14ac:dyDescent="0.2">
      <c r="A178" s="81"/>
      <c r="C178" s="77" t="s">
        <v>197</v>
      </c>
      <c r="D178" s="77" t="s">
        <v>253</v>
      </c>
      <c r="E178" s="77">
        <v>5</v>
      </c>
      <c r="F178" s="100" t="e">
        <f>Baltic_Scenario_Calculations_Z!K37</f>
        <v>#DIV/0!</v>
      </c>
      <c r="G178" s="100" t="e">
        <f>Baltic_Scenario_Calculations_Z!L37</f>
        <v>#DIV/0!</v>
      </c>
      <c r="H178" s="100" t="e">
        <f>Baltic_Scenario_Calculations_Z!M37</f>
        <v>#DIV/0!</v>
      </c>
      <c r="I178" s="100" t="e">
        <f>Baltic_Scenario_Calculations_Z!N37</f>
        <v>#DIV/0!</v>
      </c>
      <c r="O178" s="81"/>
    </row>
    <row r="179" spans="1:15" x14ac:dyDescent="0.2">
      <c r="A179" s="81"/>
      <c r="C179" s="77" t="s">
        <v>198</v>
      </c>
      <c r="D179" s="77" t="s">
        <v>249</v>
      </c>
      <c r="E179" s="77">
        <v>1</v>
      </c>
      <c r="F179" s="100" t="e">
        <f>Baltic_Scenario_Calculations_Z!K38</f>
        <v>#DIV/0!</v>
      </c>
      <c r="G179" s="100" t="e">
        <f>Baltic_Scenario_Calculations_Z!L38</f>
        <v>#DIV/0!</v>
      </c>
      <c r="H179" s="100" t="e">
        <f>Baltic_Scenario_Calculations_Z!M38</f>
        <v>#DIV/0!</v>
      </c>
      <c r="I179" s="100" t="e">
        <f>Baltic_Scenario_Calculations_Z!N38</f>
        <v>#DIV/0!</v>
      </c>
      <c r="O179" s="81"/>
    </row>
    <row r="180" spans="1:15" x14ac:dyDescent="0.2">
      <c r="A180" s="81"/>
      <c r="C180" s="77" t="s">
        <v>199</v>
      </c>
      <c r="D180" s="77" t="s">
        <v>249</v>
      </c>
      <c r="E180" s="77">
        <v>10</v>
      </c>
      <c r="F180" s="100" t="e">
        <f>Baltic_Scenario_Calculations_Z!K39</f>
        <v>#DIV/0!</v>
      </c>
      <c r="G180" s="100" t="e">
        <f>Baltic_Scenario_Calculations_Z!L39</f>
        <v>#DIV/0!</v>
      </c>
      <c r="H180" s="100" t="e">
        <f>Baltic_Scenario_Calculations_Z!M39</f>
        <v>#DIV/0!</v>
      </c>
      <c r="I180" s="100" t="e">
        <f>Baltic_Scenario_Calculations_Z!N39</f>
        <v>#DIV/0!</v>
      </c>
      <c r="O180" s="81"/>
    </row>
    <row r="181" spans="1:15" x14ac:dyDescent="0.2">
      <c r="A181" s="81"/>
      <c r="C181" s="77" t="s">
        <v>200</v>
      </c>
      <c r="D181" s="77" t="s">
        <v>249</v>
      </c>
      <c r="E181" s="77">
        <v>6</v>
      </c>
      <c r="F181" s="100" t="e">
        <f>Baltic_Scenario_Calculations_Z!K40</f>
        <v>#DIV/0!</v>
      </c>
      <c r="G181" s="100" t="e">
        <f>Baltic_Scenario_Calculations_Z!L40</f>
        <v>#DIV/0!</v>
      </c>
      <c r="H181" s="100" t="e">
        <f>Baltic_Scenario_Calculations_Z!M40</f>
        <v>#DIV/0!</v>
      </c>
      <c r="I181" s="100" t="e">
        <f>Baltic_Scenario_Calculations_Z!N40</f>
        <v>#DIV/0!</v>
      </c>
      <c r="O181" s="81"/>
    </row>
    <row r="182" spans="1:15" x14ac:dyDescent="0.2">
      <c r="A182" s="81"/>
      <c r="C182" s="77" t="s">
        <v>201</v>
      </c>
      <c r="D182" s="77" t="s">
        <v>249</v>
      </c>
      <c r="E182" s="77">
        <v>7</v>
      </c>
      <c r="F182" s="100" t="e">
        <f>Baltic_Scenario_Calculations_Z!K41</f>
        <v>#DIV/0!</v>
      </c>
      <c r="G182" s="100" t="e">
        <f>Baltic_Scenario_Calculations_Z!L41</f>
        <v>#DIV/0!</v>
      </c>
      <c r="H182" s="100" t="e">
        <f>Baltic_Scenario_Calculations_Z!M41</f>
        <v>#DIV/0!</v>
      </c>
      <c r="I182" s="100" t="e">
        <f>Baltic_Scenario_Calculations_Z!N41</f>
        <v>#DIV/0!</v>
      </c>
      <c r="O182" s="81"/>
    </row>
    <row r="183" spans="1:15" x14ac:dyDescent="0.2">
      <c r="A183" s="81"/>
      <c r="C183" s="77" t="s">
        <v>202</v>
      </c>
      <c r="D183" s="77" t="s">
        <v>253</v>
      </c>
      <c r="E183" s="77">
        <v>1</v>
      </c>
      <c r="F183" s="100" t="e">
        <f>Baltic_Scenario_Calculations_Z!K42</f>
        <v>#DIV/0!</v>
      </c>
      <c r="G183" s="100" t="e">
        <f>Baltic_Scenario_Calculations_Z!L42</f>
        <v>#DIV/0!</v>
      </c>
      <c r="H183" s="100" t="e">
        <f>Baltic_Scenario_Calculations_Z!M42</f>
        <v>#DIV/0!</v>
      </c>
      <c r="I183" s="100" t="e">
        <f>Baltic_Scenario_Calculations_Z!N42</f>
        <v>#DIV/0!</v>
      </c>
      <c r="O183" s="81"/>
    </row>
    <row r="184" spans="1:15" x14ac:dyDescent="0.2">
      <c r="A184" s="81"/>
      <c r="C184" s="77" t="s">
        <v>203</v>
      </c>
      <c r="D184" s="77" t="s">
        <v>253</v>
      </c>
      <c r="E184" s="77">
        <v>3</v>
      </c>
      <c r="F184" s="100" t="e">
        <f>Baltic_Scenario_Calculations_Z!K43</f>
        <v>#DIV/0!</v>
      </c>
      <c r="G184" s="100" t="e">
        <f>Baltic_Scenario_Calculations_Z!L43</f>
        <v>#DIV/0!</v>
      </c>
      <c r="H184" s="100" t="e">
        <f>Baltic_Scenario_Calculations_Z!M43</f>
        <v>#DIV/0!</v>
      </c>
      <c r="I184" s="100" t="e">
        <f>Baltic_Scenario_Calculations_Z!N43</f>
        <v>#DIV/0!</v>
      </c>
      <c r="O184" s="81"/>
    </row>
    <row r="185" spans="1:15" x14ac:dyDescent="0.2">
      <c r="A185" s="81"/>
      <c r="C185" s="77" t="s">
        <v>204</v>
      </c>
      <c r="D185" s="77" t="s">
        <v>253</v>
      </c>
      <c r="E185" s="77">
        <v>4</v>
      </c>
      <c r="F185" s="100" t="e">
        <f>Baltic_Scenario_Calculations_Z!K44</f>
        <v>#DIV/0!</v>
      </c>
      <c r="G185" s="100" t="e">
        <f>Baltic_Scenario_Calculations_Z!L44</f>
        <v>#DIV/0!</v>
      </c>
      <c r="H185" s="100" t="e">
        <f>Baltic_Scenario_Calculations_Z!M44</f>
        <v>#DIV/0!</v>
      </c>
      <c r="I185" s="100" t="e">
        <f>Baltic_Scenario_Calculations_Z!N44</f>
        <v>#DIV/0!</v>
      </c>
      <c r="O185" s="81"/>
    </row>
    <row r="186" spans="1:15" x14ac:dyDescent="0.2">
      <c r="A186" s="81"/>
      <c r="C186" s="77" t="s">
        <v>205</v>
      </c>
      <c r="D186" s="77" t="s">
        <v>253</v>
      </c>
      <c r="E186" s="77">
        <v>7</v>
      </c>
      <c r="F186" s="100" t="e">
        <f>Baltic_Scenario_Calculations_Z!K45</f>
        <v>#DIV/0!</v>
      </c>
      <c r="G186" s="100" t="e">
        <f>Baltic_Scenario_Calculations_Z!L45</f>
        <v>#DIV/0!</v>
      </c>
      <c r="H186" s="100" t="e">
        <f>Baltic_Scenario_Calculations_Z!M45</f>
        <v>#DIV/0!</v>
      </c>
      <c r="I186" s="100" t="e">
        <f>Baltic_Scenario_Calculations_Z!N45</f>
        <v>#DIV/0!</v>
      </c>
      <c r="O186" s="81"/>
    </row>
    <row r="187" spans="1:15" x14ac:dyDescent="0.2">
      <c r="A187" s="81"/>
      <c r="C187" s="77" t="s">
        <v>206</v>
      </c>
      <c r="D187" s="77" t="s">
        <v>253</v>
      </c>
      <c r="E187" s="77">
        <v>8</v>
      </c>
      <c r="F187" s="100" t="e">
        <f>Baltic_Scenario_Calculations_Z!K46</f>
        <v>#DIV/0!</v>
      </c>
      <c r="G187" s="100" t="e">
        <f>Baltic_Scenario_Calculations_Z!L46</f>
        <v>#DIV/0!</v>
      </c>
      <c r="H187" s="100" t="e">
        <f>Baltic_Scenario_Calculations_Z!M46</f>
        <v>#DIV/0!</v>
      </c>
      <c r="I187" s="100" t="e">
        <f>Baltic_Scenario_Calculations_Z!N46</f>
        <v>#DIV/0!</v>
      </c>
      <c r="O187" s="81"/>
    </row>
    <row r="188" spans="1:15" x14ac:dyDescent="0.2">
      <c r="A188" s="81"/>
      <c r="C188" s="77" t="s">
        <v>207</v>
      </c>
      <c r="D188" s="77" t="s">
        <v>253</v>
      </c>
      <c r="E188" s="77">
        <v>9</v>
      </c>
      <c r="F188" s="100" t="e">
        <f>Baltic_Scenario_Calculations_Z!K47</f>
        <v>#DIV/0!</v>
      </c>
      <c r="G188" s="100" t="e">
        <f>Baltic_Scenario_Calculations_Z!L47</f>
        <v>#DIV/0!</v>
      </c>
      <c r="H188" s="100" t="e">
        <f>Baltic_Scenario_Calculations_Z!M47</f>
        <v>#DIV/0!</v>
      </c>
      <c r="I188" s="100" t="e">
        <f>Baltic_Scenario_Calculations_Z!N47</f>
        <v>#DIV/0!</v>
      </c>
      <c r="O188" s="81"/>
    </row>
    <row r="189" spans="1:15" x14ac:dyDescent="0.2">
      <c r="A189" s="81"/>
      <c r="C189" s="77" t="s">
        <v>208</v>
      </c>
      <c r="D189" s="77" t="s">
        <v>239</v>
      </c>
      <c r="E189" s="77">
        <v>10</v>
      </c>
      <c r="F189" s="100" t="e">
        <f>Baltic_Scenario_Calculations_Z!K48</f>
        <v>#DIV/0!</v>
      </c>
      <c r="G189" s="100" t="e">
        <f>Baltic_Scenario_Calculations_Z!L48</f>
        <v>#DIV/0!</v>
      </c>
      <c r="H189" s="100" t="e">
        <f>Baltic_Scenario_Calculations_Z!M48</f>
        <v>#DIV/0!</v>
      </c>
      <c r="I189" s="100" t="e">
        <f>Baltic_Scenario_Calculations_Z!N48</f>
        <v>#DIV/0!</v>
      </c>
      <c r="O189" s="81"/>
    </row>
    <row r="190" spans="1:15" x14ac:dyDescent="0.2">
      <c r="A190" s="81"/>
      <c r="C190" s="77" t="s">
        <v>209</v>
      </c>
      <c r="D190" s="77" t="s">
        <v>239</v>
      </c>
      <c r="E190" s="77">
        <v>12</v>
      </c>
      <c r="F190" s="100" t="e">
        <f>Baltic_Scenario_Calculations_Z!K49</f>
        <v>#DIV/0!</v>
      </c>
      <c r="G190" s="100" t="e">
        <f>Baltic_Scenario_Calculations_Z!L49</f>
        <v>#DIV/0!</v>
      </c>
      <c r="H190" s="100" t="e">
        <f>Baltic_Scenario_Calculations_Z!M49</f>
        <v>#DIV/0!</v>
      </c>
      <c r="I190" s="100" t="e">
        <f>Baltic_Scenario_Calculations_Z!N49</f>
        <v>#DIV/0!</v>
      </c>
      <c r="O190" s="81"/>
    </row>
    <row r="191" spans="1:15" x14ac:dyDescent="0.2">
      <c r="A191" s="81"/>
      <c r="C191" s="77" t="s">
        <v>210</v>
      </c>
      <c r="D191" s="77" t="s">
        <v>239</v>
      </c>
      <c r="E191" s="77">
        <v>13</v>
      </c>
      <c r="F191" s="100" t="e">
        <f>Baltic_Scenario_Calculations_Z!K50</f>
        <v>#DIV/0!</v>
      </c>
      <c r="G191" s="100" t="e">
        <f>Baltic_Scenario_Calculations_Z!L50</f>
        <v>#DIV/0!</v>
      </c>
      <c r="H191" s="100" t="e">
        <f>Baltic_Scenario_Calculations_Z!M50</f>
        <v>#DIV/0!</v>
      </c>
      <c r="I191" s="100" t="e">
        <f>Baltic_Scenario_Calculations_Z!N50</f>
        <v>#DIV/0!</v>
      </c>
      <c r="O191" s="81"/>
    </row>
    <row r="192" spans="1:15" x14ac:dyDescent="0.2">
      <c r="A192" s="81"/>
      <c r="C192" s="77" t="s">
        <v>211</v>
      </c>
      <c r="D192" s="77" t="s">
        <v>239</v>
      </c>
      <c r="E192" s="77">
        <v>14</v>
      </c>
      <c r="F192" s="100" t="e">
        <f>Baltic_Scenario_Calculations_Z!K51</f>
        <v>#DIV/0!</v>
      </c>
      <c r="G192" s="100" t="e">
        <f>Baltic_Scenario_Calculations_Z!L51</f>
        <v>#DIV/0!</v>
      </c>
      <c r="H192" s="100" t="e">
        <f>Baltic_Scenario_Calculations_Z!M51</f>
        <v>#DIV/0!</v>
      </c>
      <c r="I192" s="100" t="e">
        <f>Baltic_Scenario_Calculations_Z!N51</f>
        <v>#DIV/0!</v>
      </c>
      <c r="O192" s="81"/>
    </row>
    <row r="193" spans="1:15" x14ac:dyDescent="0.2">
      <c r="A193" s="81"/>
      <c r="C193" s="77" t="s">
        <v>212</v>
      </c>
      <c r="D193" s="77" t="s">
        <v>239</v>
      </c>
      <c r="E193" s="77">
        <v>9</v>
      </c>
      <c r="F193" s="100" t="e">
        <f>Baltic_Scenario_Calculations_Z!K52</f>
        <v>#DIV/0!</v>
      </c>
      <c r="G193" s="100" t="e">
        <f>Baltic_Scenario_Calculations_Z!L52</f>
        <v>#DIV/0!</v>
      </c>
      <c r="H193" s="100" t="e">
        <f>Baltic_Scenario_Calculations_Z!M52</f>
        <v>#DIV/0!</v>
      </c>
      <c r="I193" s="100" t="e">
        <f>Baltic_Scenario_Calculations_Z!N52</f>
        <v>#DIV/0!</v>
      </c>
      <c r="O193" s="81"/>
    </row>
    <row r="194" spans="1:15" x14ac:dyDescent="0.2">
      <c r="A194" s="81"/>
      <c r="C194" s="77" t="s">
        <v>213</v>
      </c>
      <c r="D194" s="77" t="s">
        <v>249</v>
      </c>
      <c r="E194" s="77">
        <v>2</v>
      </c>
      <c r="F194" s="100" t="e">
        <f>Baltic_Scenario_Calculations_Z!K53</f>
        <v>#DIV/0!</v>
      </c>
      <c r="G194" s="100" t="e">
        <f>Baltic_Scenario_Calculations_Z!L53</f>
        <v>#DIV/0!</v>
      </c>
      <c r="H194" s="100" t="e">
        <f>Baltic_Scenario_Calculations_Z!M53</f>
        <v>#DIV/0!</v>
      </c>
      <c r="I194" s="100" t="e">
        <f>Baltic_Scenario_Calculations_Z!N53</f>
        <v>#DIV/0!</v>
      </c>
      <c r="O194" s="81"/>
    </row>
    <row r="195" spans="1:15" x14ac:dyDescent="0.2">
      <c r="A195" s="81"/>
      <c r="C195" s="77" t="s">
        <v>214</v>
      </c>
      <c r="D195" s="77" t="s">
        <v>249</v>
      </c>
      <c r="E195" s="77">
        <v>3</v>
      </c>
      <c r="F195" s="100" t="e">
        <f>Baltic_Scenario_Calculations_Z!K54</f>
        <v>#DIV/0!</v>
      </c>
      <c r="G195" s="100" t="e">
        <f>Baltic_Scenario_Calculations_Z!L54</f>
        <v>#DIV/0!</v>
      </c>
      <c r="H195" s="100" t="e">
        <f>Baltic_Scenario_Calculations_Z!M54</f>
        <v>#DIV/0!</v>
      </c>
      <c r="I195" s="100" t="e">
        <f>Baltic_Scenario_Calculations_Z!N54</f>
        <v>#DIV/0!</v>
      </c>
      <c r="O195" s="81"/>
    </row>
    <row r="196" spans="1:15" x14ac:dyDescent="0.2">
      <c r="A196" s="81"/>
      <c r="C196" s="77" t="s">
        <v>215</v>
      </c>
      <c r="D196" s="77" t="s">
        <v>249</v>
      </c>
      <c r="E196" s="77">
        <v>4</v>
      </c>
      <c r="F196" s="100" t="e">
        <f>Baltic_Scenario_Calculations_Z!K55</f>
        <v>#DIV/0!</v>
      </c>
      <c r="G196" s="100" t="e">
        <f>Baltic_Scenario_Calculations_Z!L55</f>
        <v>#DIV/0!</v>
      </c>
      <c r="H196" s="100" t="e">
        <f>Baltic_Scenario_Calculations_Z!M55</f>
        <v>#DIV/0!</v>
      </c>
      <c r="I196" s="100" t="e">
        <f>Baltic_Scenario_Calculations_Z!N55</f>
        <v>#DIV/0!</v>
      </c>
      <c r="O196" s="81"/>
    </row>
    <row r="197" spans="1:15" x14ac:dyDescent="0.2">
      <c r="A197" s="81"/>
      <c r="C197" s="77" t="s">
        <v>216</v>
      </c>
      <c r="D197" s="77" t="s">
        <v>249</v>
      </c>
      <c r="E197" s="77">
        <v>5</v>
      </c>
      <c r="F197" s="100" t="e">
        <f>Baltic_Scenario_Calculations_Z!K56</f>
        <v>#DIV/0!</v>
      </c>
      <c r="G197" s="100" t="e">
        <f>Baltic_Scenario_Calculations_Z!L56</f>
        <v>#DIV/0!</v>
      </c>
      <c r="H197" s="100" t="e">
        <f>Baltic_Scenario_Calculations_Z!M56</f>
        <v>#DIV/0!</v>
      </c>
      <c r="I197" s="100" t="e">
        <f>Baltic_Scenario_Calculations_Z!N56</f>
        <v>#DIV/0!</v>
      </c>
      <c r="O197" s="81"/>
    </row>
    <row r="198" spans="1:15" x14ac:dyDescent="0.2">
      <c r="A198" s="81"/>
      <c r="C198" s="77" t="s">
        <v>217</v>
      </c>
      <c r="D198" s="77" t="s">
        <v>239</v>
      </c>
      <c r="E198" s="77">
        <v>7</v>
      </c>
      <c r="F198" s="100" t="e">
        <f>Baltic_Scenario_Calculations_Z!K57</f>
        <v>#DIV/0!</v>
      </c>
      <c r="G198" s="100" t="e">
        <f>Baltic_Scenario_Calculations_Z!L57</f>
        <v>#DIV/0!</v>
      </c>
      <c r="H198" s="100" t="e">
        <f>Baltic_Scenario_Calculations_Z!M57</f>
        <v>#DIV/0!</v>
      </c>
      <c r="I198" s="100" t="e">
        <f>Baltic_Scenario_Calculations_Z!N57</f>
        <v>#DIV/0!</v>
      </c>
      <c r="O198" s="81"/>
    </row>
    <row r="199" spans="1:15" x14ac:dyDescent="0.2">
      <c r="A199" s="81"/>
      <c r="C199" s="77" t="s">
        <v>218</v>
      </c>
      <c r="D199" s="77" t="s">
        <v>18</v>
      </c>
      <c r="E199" s="77">
        <v>10</v>
      </c>
      <c r="F199" s="100" t="e">
        <f>Baltic_Transition_Calculation_Z!K20</f>
        <v>#DIV/0!</v>
      </c>
      <c r="G199" s="100" t="e">
        <f>Baltic_Transition_Calculation_Z!L20</f>
        <v>#DIV/0!</v>
      </c>
      <c r="H199" s="100" t="e">
        <f>Baltic_Transition_Calculation_Z!M20</f>
        <v>#DIV/0!</v>
      </c>
      <c r="I199" s="100" t="e">
        <f>Baltic_Transition_Calculation_Z!N20</f>
        <v>#DIV/0!</v>
      </c>
      <c r="O199" s="81"/>
    </row>
    <row r="200" spans="1:15" x14ac:dyDescent="0.2">
      <c r="A200" s="81"/>
      <c r="C200" s="77" t="s">
        <v>219</v>
      </c>
      <c r="D200" s="77" t="s">
        <v>18</v>
      </c>
      <c r="E200" s="77">
        <v>2</v>
      </c>
      <c r="F200" s="100" t="e">
        <f>Baltic_Transition_Calculation_Z!K21</f>
        <v>#DIV/0!</v>
      </c>
      <c r="G200" s="100" t="e">
        <f>Baltic_Transition_Calculation_Z!L21</f>
        <v>#DIV/0!</v>
      </c>
      <c r="H200" s="100" t="e">
        <f>Baltic_Transition_Calculation_Z!M21</f>
        <v>#DIV/0!</v>
      </c>
      <c r="I200" s="100" t="e">
        <f>Baltic_Transition_Calculation_Z!N21</f>
        <v>#DIV/0!</v>
      </c>
      <c r="O200" s="81"/>
    </row>
    <row r="201" spans="1:15" x14ac:dyDescent="0.2">
      <c r="A201" s="81"/>
      <c r="C201" s="77" t="s">
        <v>220</v>
      </c>
      <c r="D201" s="77" t="s">
        <v>18</v>
      </c>
      <c r="E201" s="77">
        <v>3</v>
      </c>
      <c r="F201" s="100" t="e">
        <f>Baltic_Transition_Calculation_Z!K22</f>
        <v>#DIV/0!</v>
      </c>
      <c r="G201" s="100" t="e">
        <f>Baltic_Transition_Calculation_Z!L22</f>
        <v>#DIV/0!</v>
      </c>
      <c r="H201" s="100" t="e">
        <f>Baltic_Transition_Calculation_Z!M22</f>
        <v>#DIV/0!</v>
      </c>
      <c r="I201" s="100" t="e">
        <f>Baltic_Transition_Calculation_Z!N22</f>
        <v>#DIV/0!</v>
      </c>
      <c r="O201" s="81"/>
    </row>
    <row r="202" spans="1:15" x14ac:dyDescent="0.2">
      <c r="A202" s="81"/>
      <c r="C202" s="77" t="s">
        <v>221</v>
      </c>
      <c r="D202" s="77" t="s">
        <v>238</v>
      </c>
      <c r="E202" s="77">
        <v>4</v>
      </c>
      <c r="F202" s="100" t="e">
        <f>Baltic_Transition_Calculation_Z!K23</f>
        <v>#DIV/0!</v>
      </c>
      <c r="G202" s="100" t="e">
        <f>Baltic_Transition_Calculation_Z!L23</f>
        <v>#DIV/0!</v>
      </c>
      <c r="H202" s="100" t="e">
        <f>Baltic_Transition_Calculation_Z!M23</f>
        <v>#DIV/0!</v>
      </c>
      <c r="I202" s="100" t="e">
        <f>Baltic_Transition_Calculation_Z!N23</f>
        <v>#DIV/0!</v>
      </c>
      <c r="O202" s="81"/>
    </row>
    <row r="203" spans="1:15" ht="12.75" customHeight="1" x14ac:dyDescent="0.2">
      <c r="A203" s="81"/>
      <c r="C203" s="77" t="s">
        <v>222</v>
      </c>
      <c r="D203" s="77" t="s">
        <v>238</v>
      </c>
      <c r="E203" s="77">
        <v>5</v>
      </c>
      <c r="F203" s="100" t="e">
        <f>Baltic_Transition_Calculation_Z!K24</f>
        <v>#DIV/0!</v>
      </c>
      <c r="G203" s="100" t="e">
        <f>Baltic_Transition_Calculation_Z!L24</f>
        <v>#DIV/0!</v>
      </c>
      <c r="H203" s="100" t="e">
        <f>Baltic_Transition_Calculation_Z!M24</f>
        <v>#DIV/0!</v>
      </c>
      <c r="I203" s="100" t="e">
        <f>Baltic_Transition_Calculation_Z!N24</f>
        <v>#DIV/0!</v>
      </c>
      <c r="O203" s="81"/>
    </row>
    <row r="204" spans="1:15" x14ac:dyDescent="0.2">
      <c r="A204" s="81"/>
      <c r="C204" s="77" t="s">
        <v>223</v>
      </c>
      <c r="D204" s="77" t="s">
        <v>238</v>
      </c>
      <c r="E204" s="77">
        <v>9</v>
      </c>
      <c r="F204" s="100" t="e">
        <f>Baltic_Transition_Calculation_Z!K25</f>
        <v>#DIV/0!</v>
      </c>
      <c r="G204" s="100" t="e">
        <f>Baltic_Transition_Calculation_Z!L25</f>
        <v>#DIV/0!</v>
      </c>
      <c r="H204" s="100" t="e">
        <f>Baltic_Transition_Calculation_Z!M25</f>
        <v>#DIV/0!</v>
      </c>
      <c r="I204" s="100" t="e">
        <f>Baltic_Transition_Calculation_Z!N25</f>
        <v>#DIV/0!</v>
      </c>
      <c r="O204" s="81"/>
    </row>
    <row r="205" spans="1:15" x14ac:dyDescent="0.2">
      <c r="A205" s="81"/>
      <c r="C205" s="77" t="s">
        <v>224</v>
      </c>
      <c r="D205" s="77" t="s">
        <v>238</v>
      </c>
      <c r="E205" s="77">
        <v>1</v>
      </c>
      <c r="F205" s="100" t="e">
        <f>Baltic_Transition_Calculation_Z!K26</f>
        <v>#DIV/0!</v>
      </c>
      <c r="G205" s="100" t="e">
        <f>Baltic_Transition_Calculation_Z!L26</f>
        <v>#DIV/0!</v>
      </c>
      <c r="H205" s="100" t="e">
        <f>Baltic_Transition_Calculation_Z!M26</f>
        <v>#DIV/0!</v>
      </c>
      <c r="I205" s="100" t="e">
        <f>Baltic_Transition_Calculation_Z!N26</f>
        <v>#DIV/0!</v>
      </c>
      <c r="O205" s="81"/>
    </row>
    <row r="206" spans="1:15" x14ac:dyDescent="0.2">
      <c r="A206" s="81"/>
      <c r="C206" s="77" t="s">
        <v>225</v>
      </c>
      <c r="D206" s="77" t="s">
        <v>238</v>
      </c>
      <c r="E206" s="77">
        <v>10</v>
      </c>
      <c r="F206" s="100" t="e">
        <f>Baltic_Transition_Calculation_Z!K27</f>
        <v>#DIV/0!</v>
      </c>
      <c r="G206" s="100" t="e">
        <f>Baltic_Transition_Calculation_Z!L27</f>
        <v>#DIV/0!</v>
      </c>
      <c r="H206" s="100" t="e">
        <f>Baltic_Transition_Calculation_Z!M27</f>
        <v>#DIV/0!</v>
      </c>
      <c r="I206" s="100" t="e">
        <f>Baltic_Transition_Calculation_Z!N27</f>
        <v>#DIV/0!</v>
      </c>
      <c r="O206" s="81"/>
    </row>
    <row r="207" spans="1:15" x14ac:dyDescent="0.2">
      <c r="A207" s="81"/>
      <c r="C207" s="77" t="s">
        <v>226</v>
      </c>
      <c r="D207" s="77" t="s">
        <v>238</v>
      </c>
      <c r="E207" s="77">
        <v>11</v>
      </c>
      <c r="F207" s="100" t="e">
        <f>Baltic_Transition_Calculation_Z!K28</f>
        <v>#DIV/0!</v>
      </c>
      <c r="G207" s="100" t="e">
        <f>Baltic_Transition_Calculation_Z!L28</f>
        <v>#DIV/0!</v>
      </c>
      <c r="H207" s="100" t="e">
        <f>Baltic_Transition_Calculation_Z!M28</f>
        <v>#DIV/0!</v>
      </c>
      <c r="I207" s="100" t="e">
        <f>Baltic_Transition_Calculation_Z!N28</f>
        <v>#DIV/0!</v>
      </c>
      <c r="O207" s="81"/>
    </row>
    <row r="208" spans="1:15" x14ac:dyDescent="0.2">
      <c r="A208" s="81"/>
      <c r="C208" s="77" t="s">
        <v>227</v>
      </c>
      <c r="D208" s="77" t="s">
        <v>238</v>
      </c>
      <c r="E208" s="77">
        <v>2</v>
      </c>
      <c r="F208" s="100" t="e">
        <f>Baltic_Transition_Calculation_Z!K29</f>
        <v>#DIV/0!</v>
      </c>
      <c r="G208" s="100" t="e">
        <f>Baltic_Transition_Calculation_Z!L29</f>
        <v>#DIV/0!</v>
      </c>
      <c r="H208" s="100" t="e">
        <f>Baltic_Transition_Calculation_Z!M29</f>
        <v>#DIV/0!</v>
      </c>
      <c r="I208" s="100" t="e">
        <f>Baltic_Transition_Calculation_Z!N29</f>
        <v>#DIV/0!</v>
      </c>
      <c r="O208" s="81"/>
    </row>
    <row r="209" spans="1:15" x14ac:dyDescent="0.2">
      <c r="A209" s="81"/>
      <c r="C209" s="77" t="s">
        <v>228</v>
      </c>
      <c r="D209" s="77" t="s">
        <v>239</v>
      </c>
      <c r="E209" s="77">
        <v>15</v>
      </c>
      <c r="F209" s="100" t="e">
        <f>Baltic_Transition_Calculation_Z!K30</f>
        <v>#DIV/0!</v>
      </c>
      <c r="G209" s="100" t="e">
        <f>Baltic_Transition_Calculation_Z!L30</f>
        <v>#DIV/0!</v>
      </c>
      <c r="H209" s="100" t="e">
        <f>Baltic_Transition_Calculation_Z!M30</f>
        <v>#DIV/0!</v>
      </c>
      <c r="I209" s="100" t="e">
        <f>Baltic_Transition_Calculation_Z!N30</f>
        <v>#DIV/0!</v>
      </c>
      <c r="O209" s="81"/>
    </row>
    <row r="210" spans="1:15" x14ac:dyDescent="0.2">
      <c r="A210" s="81"/>
      <c r="C210" s="77" t="s">
        <v>229</v>
      </c>
      <c r="D210" s="77" t="s">
        <v>18</v>
      </c>
      <c r="E210" s="77">
        <v>11</v>
      </c>
      <c r="F210" s="100" t="e">
        <f>Baltic_Transition_Calculation_Z!K31</f>
        <v>#DIV/0!</v>
      </c>
      <c r="G210" s="100" t="e">
        <f>Baltic_Transition_Calculation_Z!L31</f>
        <v>#DIV/0!</v>
      </c>
      <c r="H210" s="100" t="e">
        <f>Baltic_Transition_Calculation_Z!M31</f>
        <v>#DIV/0!</v>
      </c>
      <c r="I210" s="100" t="e">
        <f>Baltic_Transition_Calculation_Z!N31</f>
        <v>#DIV/0!</v>
      </c>
      <c r="O210" s="81"/>
    </row>
    <row r="211" spans="1:15" x14ac:dyDescent="0.2">
      <c r="A211" s="81"/>
      <c r="C211" s="77" t="s">
        <v>230</v>
      </c>
      <c r="D211" s="77" t="s">
        <v>18</v>
      </c>
      <c r="E211" s="77">
        <v>6</v>
      </c>
      <c r="F211" s="100" t="e">
        <f>Baltic_Transition_Calculation_Z!K32</f>
        <v>#DIV/0!</v>
      </c>
      <c r="G211" s="100" t="e">
        <f>Baltic_Transition_Calculation_Z!L32</f>
        <v>#DIV/0!</v>
      </c>
      <c r="H211" s="100" t="e">
        <f>Baltic_Transition_Calculation_Z!M32</f>
        <v>#DIV/0!</v>
      </c>
      <c r="I211" s="100" t="e">
        <f>Baltic_Transition_Calculation_Z!N32</f>
        <v>#DIV/0!</v>
      </c>
      <c r="O211" s="81"/>
    </row>
    <row r="212" spans="1:15" x14ac:dyDescent="0.2">
      <c r="A212" s="81"/>
      <c r="C212" s="77" t="s">
        <v>231</v>
      </c>
      <c r="D212" s="77" t="s">
        <v>18</v>
      </c>
      <c r="E212" s="77">
        <v>7</v>
      </c>
      <c r="F212" s="100" t="e">
        <f>Baltic_Transition_Calculation_Z!K33</f>
        <v>#DIV/0!</v>
      </c>
      <c r="G212" s="100" t="e">
        <f>Baltic_Transition_Calculation_Z!L33</f>
        <v>#DIV/0!</v>
      </c>
      <c r="H212" s="100" t="e">
        <f>Baltic_Transition_Calculation_Z!M33</f>
        <v>#DIV/0!</v>
      </c>
      <c r="I212" s="100" t="e">
        <f>Baltic_Transition_Calculation_Z!N33</f>
        <v>#DIV/0!</v>
      </c>
      <c r="O212" s="81"/>
    </row>
    <row r="213" spans="1:15" x14ac:dyDescent="0.2">
      <c r="A213" s="81"/>
      <c r="C213" s="77" t="s">
        <v>232</v>
      </c>
      <c r="D213" s="77" t="s">
        <v>18</v>
      </c>
      <c r="E213" s="77">
        <v>9</v>
      </c>
      <c r="F213" s="100" t="e">
        <f>Baltic_Transition_Calculation_Z!K34</f>
        <v>#DIV/0!</v>
      </c>
      <c r="G213" s="100" t="e">
        <f>Baltic_Transition_Calculation_Z!L34</f>
        <v>#DIV/0!</v>
      </c>
      <c r="H213" s="100" t="e">
        <f>Baltic_Transition_Calculation_Z!M34</f>
        <v>#DIV/0!</v>
      </c>
      <c r="I213" s="100" t="e">
        <f>Baltic_Transition_Calculation_Z!N34</f>
        <v>#DIV/0!</v>
      </c>
      <c r="O213" s="81"/>
    </row>
    <row r="214" spans="1:15" x14ac:dyDescent="0.2">
      <c r="A214" s="81"/>
      <c r="C214" s="77" t="s">
        <v>233</v>
      </c>
      <c r="D214" s="77" t="s">
        <v>238</v>
      </c>
      <c r="E214" s="77">
        <v>3</v>
      </c>
      <c r="F214" s="100" t="e">
        <f>Baltic_Transition_Calculation_Z!K35</f>
        <v>#DIV/0!</v>
      </c>
      <c r="G214" s="100" t="e">
        <f>Baltic_Transition_Calculation_Z!L35</f>
        <v>#DIV/0!</v>
      </c>
      <c r="H214" s="100" t="e">
        <f>Baltic_Transition_Calculation_Z!M35</f>
        <v>#DIV/0!</v>
      </c>
      <c r="I214" s="100" t="e">
        <f>Baltic_Transition_Calculation_Z!N35</f>
        <v>#DIV/0!</v>
      </c>
      <c r="O214" s="81"/>
    </row>
    <row r="215" spans="1:15" x14ac:dyDescent="0.2">
      <c r="A215" s="81"/>
      <c r="C215" s="77" t="s">
        <v>234</v>
      </c>
      <c r="D215" s="77" t="s">
        <v>239</v>
      </c>
      <c r="E215" s="77">
        <v>3</v>
      </c>
      <c r="F215" s="100" t="e">
        <f>Baltic_Transition_Calculation_Z!K36</f>
        <v>#DIV/0!</v>
      </c>
      <c r="G215" s="100" t="e">
        <f>Baltic_Transition_Calculation_Z!L36</f>
        <v>#DIV/0!</v>
      </c>
      <c r="H215" s="100" t="e">
        <f>Baltic_Transition_Calculation_Z!M36</f>
        <v>#DIV/0!</v>
      </c>
      <c r="I215" s="100" t="e">
        <f>Baltic_Transition_Calculation_Z!N36</f>
        <v>#DIV/0!</v>
      </c>
      <c r="O215" s="81"/>
    </row>
    <row r="216" spans="1:15" s="114" customFormat="1" x14ac:dyDescent="0.2">
      <c r="A216" s="81"/>
      <c r="B216" s="1"/>
      <c r="C216" s="180" t="s">
        <v>294</v>
      </c>
      <c r="D216" s="180"/>
      <c r="E216" s="180"/>
      <c r="F216" s="100" t="e">
        <f>OECD_Marina_Calculations_Z!I20</f>
        <v>#DIV/0!</v>
      </c>
      <c r="G216" s="100" t="e">
        <f>OECD_Marina_Calculations_Z!J20</f>
        <v>#DIV/0!</v>
      </c>
      <c r="H216" s="100" t="e">
        <f>OECD_Marina_Calculations_Z!K20</f>
        <v>#DIV/0!</v>
      </c>
      <c r="I216" s="100" t="e">
        <f>OECD_Marina_Calculations_Z!L20</f>
        <v>#DIV/0!</v>
      </c>
      <c r="K216" s="1"/>
      <c r="O216" s="81"/>
    </row>
    <row r="217" spans="1:15" x14ac:dyDescent="0.2">
      <c r="A217" s="81"/>
      <c r="B217"/>
      <c r="O217" s="81"/>
    </row>
    <row r="218" spans="1:15" s="80" customFormat="1" x14ac:dyDescent="0.2">
      <c r="A218" s="81"/>
      <c r="C218" s="75" t="s">
        <v>263</v>
      </c>
      <c r="K218" s="1"/>
      <c r="O218" s="81"/>
    </row>
    <row r="219" spans="1:15" x14ac:dyDescent="0.2">
      <c r="A219" s="81"/>
      <c r="C219" t="s">
        <v>283</v>
      </c>
      <c r="O219" s="81"/>
    </row>
    <row r="220" spans="1:15" ht="120" customHeight="1" x14ac:dyDescent="0.2">
      <c r="A220" s="81"/>
      <c r="C220" s="77" t="s">
        <v>10</v>
      </c>
      <c r="D220" s="178" t="s">
        <v>11</v>
      </c>
      <c r="E220" s="179"/>
      <c r="F220" s="148" t="s">
        <v>170</v>
      </c>
      <c r="G220" s="148" t="s">
        <v>337</v>
      </c>
      <c r="H220" s="148" t="s">
        <v>338</v>
      </c>
      <c r="I220" s="148" t="s">
        <v>339</v>
      </c>
      <c r="O220" s="81"/>
    </row>
    <row r="221" spans="1:15" x14ac:dyDescent="0.2">
      <c r="A221" s="81"/>
      <c r="C221" s="77" t="s">
        <v>65</v>
      </c>
      <c r="D221" s="77" t="s">
        <v>13</v>
      </c>
      <c r="E221" s="77">
        <v>1</v>
      </c>
      <c r="F221" s="100" t="e">
        <f>Atlantic_Scenario_Calculation_Z!S20</f>
        <v>#DIV/0!</v>
      </c>
      <c r="G221" s="100" t="e">
        <f>Atlantic_Scenario_Calculation_Z!T20</f>
        <v>#DIV/0!</v>
      </c>
      <c r="H221" s="100" t="e">
        <f>Atlantic_Scenario_Calculation_Z!U20</f>
        <v>#DIV/0!</v>
      </c>
      <c r="I221" s="100" t="e">
        <f>Atlantic_Scenario_Calculation_Z!V20</f>
        <v>#DIV/0!</v>
      </c>
      <c r="O221" s="81"/>
    </row>
    <row r="222" spans="1:15" x14ac:dyDescent="0.2">
      <c r="A222" s="81"/>
      <c r="C222" s="77" t="s">
        <v>66</v>
      </c>
      <c r="D222" s="77" t="s">
        <v>13</v>
      </c>
      <c r="E222" s="77">
        <v>2</v>
      </c>
      <c r="F222" s="100" t="e">
        <f>Atlantic_Scenario_Calculation_Z!S21</f>
        <v>#DIV/0!</v>
      </c>
      <c r="G222" s="100" t="e">
        <f>Atlantic_Scenario_Calculation_Z!T21</f>
        <v>#DIV/0!</v>
      </c>
      <c r="H222" s="100" t="e">
        <f>Atlantic_Scenario_Calculation_Z!U21</f>
        <v>#DIV/0!</v>
      </c>
      <c r="I222" s="100" t="e">
        <f>Atlantic_Scenario_Calculation_Z!V21</f>
        <v>#DIV/0!</v>
      </c>
      <c r="O222" s="81"/>
    </row>
    <row r="223" spans="1:15" x14ac:dyDescent="0.2">
      <c r="A223" s="81"/>
      <c r="C223" s="77" t="s">
        <v>67</v>
      </c>
      <c r="D223" s="77" t="s">
        <v>13</v>
      </c>
      <c r="E223" s="77">
        <v>3</v>
      </c>
      <c r="F223" s="100" t="e">
        <f>Atlantic_Scenario_Calculation_Z!S22</f>
        <v>#DIV/0!</v>
      </c>
      <c r="G223" s="100" t="e">
        <f>Atlantic_Scenario_Calculation_Z!T22</f>
        <v>#DIV/0!</v>
      </c>
      <c r="H223" s="100" t="e">
        <f>Atlantic_Scenario_Calculation_Z!U22</f>
        <v>#DIV/0!</v>
      </c>
      <c r="I223" s="100" t="e">
        <f>Atlantic_Scenario_Calculation_Z!V22</f>
        <v>#DIV/0!</v>
      </c>
      <c r="O223" s="81"/>
    </row>
    <row r="224" spans="1:15" x14ac:dyDescent="0.2">
      <c r="A224" s="81"/>
      <c r="C224" s="77" t="s">
        <v>68</v>
      </c>
      <c r="D224" s="77" t="s">
        <v>14</v>
      </c>
      <c r="E224" s="77">
        <v>1</v>
      </c>
      <c r="F224" s="100" t="e">
        <f>Atlantic_Scenario_Calculation_Z!S23</f>
        <v>#DIV/0!</v>
      </c>
      <c r="G224" s="100" t="e">
        <f>Atlantic_Scenario_Calculation_Z!T23</f>
        <v>#DIV/0!</v>
      </c>
      <c r="H224" s="100" t="e">
        <f>Atlantic_Scenario_Calculation_Z!U23</f>
        <v>#DIV/0!</v>
      </c>
      <c r="I224" s="100" t="e">
        <f>Atlantic_Scenario_Calculation_Z!V23</f>
        <v>#DIV/0!</v>
      </c>
      <c r="O224" s="81"/>
    </row>
    <row r="225" spans="1:15" x14ac:dyDescent="0.2">
      <c r="A225" s="81"/>
      <c r="C225" s="77" t="s">
        <v>69</v>
      </c>
      <c r="D225" s="77" t="s">
        <v>14</v>
      </c>
      <c r="E225" s="77">
        <v>10</v>
      </c>
      <c r="F225" s="100" t="e">
        <f>Atlantic_Scenario_Calculation_Z!S24</f>
        <v>#DIV/0!</v>
      </c>
      <c r="G225" s="100" t="e">
        <f>Atlantic_Scenario_Calculation_Z!T24</f>
        <v>#DIV/0!</v>
      </c>
      <c r="H225" s="100" t="e">
        <f>Atlantic_Scenario_Calculation_Z!U24</f>
        <v>#DIV/0!</v>
      </c>
      <c r="I225" s="100" t="e">
        <f>Atlantic_Scenario_Calculation_Z!V24</f>
        <v>#DIV/0!</v>
      </c>
      <c r="O225" s="81"/>
    </row>
    <row r="226" spans="1:15" x14ac:dyDescent="0.2">
      <c r="A226" s="81"/>
      <c r="C226" s="77" t="s">
        <v>70</v>
      </c>
      <c r="D226" s="77" t="s">
        <v>14</v>
      </c>
      <c r="E226" s="77">
        <v>3</v>
      </c>
      <c r="F226" s="100" t="e">
        <f>Atlantic_Scenario_Calculation_Z!S25</f>
        <v>#DIV/0!</v>
      </c>
      <c r="G226" s="100" t="e">
        <f>Atlantic_Scenario_Calculation_Z!T25</f>
        <v>#DIV/0!</v>
      </c>
      <c r="H226" s="100" t="e">
        <f>Atlantic_Scenario_Calculation_Z!U25</f>
        <v>#DIV/0!</v>
      </c>
      <c r="I226" s="100" t="e">
        <f>Atlantic_Scenario_Calculation_Z!V25</f>
        <v>#DIV/0!</v>
      </c>
      <c r="O226" s="81"/>
    </row>
    <row r="227" spans="1:15" x14ac:dyDescent="0.2">
      <c r="A227" s="81"/>
      <c r="C227" s="77" t="s">
        <v>71</v>
      </c>
      <c r="D227" s="77" t="s">
        <v>14</v>
      </c>
      <c r="E227" s="77">
        <v>4</v>
      </c>
      <c r="F227" s="100" t="e">
        <f>Atlantic_Scenario_Calculation_Z!S26</f>
        <v>#DIV/0!</v>
      </c>
      <c r="G227" s="100" t="e">
        <f>Atlantic_Scenario_Calculation_Z!T26</f>
        <v>#DIV/0!</v>
      </c>
      <c r="H227" s="100" t="e">
        <f>Atlantic_Scenario_Calculation_Z!U26</f>
        <v>#DIV/0!</v>
      </c>
      <c r="I227" s="100" t="e">
        <f>Atlantic_Scenario_Calculation_Z!V26</f>
        <v>#DIV/0!</v>
      </c>
      <c r="O227" s="81"/>
    </row>
    <row r="228" spans="1:15" x14ac:dyDescent="0.2">
      <c r="A228" s="81"/>
      <c r="C228" s="77" t="s">
        <v>72</v>
      </c>
      <c r="D228" s="77" t="s">
        <v>14</v>
      </c>
      <c r="E228" s="77">
        <v>5</v>
      </c>
      <c r="F228" s="100" t="e">
        <f>Atlantic_Scenario_Calculation_Z!S27</f>
        <v>#DIV/0!</v>
      </c>
      <c r="G228" s="100" t="e">
        <f>Atlantic_Scenario_Calculation_Z!T27</f>
        <v>#DIV/0!</v>
      </c>
      <c r="H228" s="100" t="e">
        <f>Atlantic_Scenario_Calculation_Z!U27</f>
        <v>#DIV/0!</v>
      </c>
      <c r="I228" s="100" t="e">
        <f>Atlantic_Scenario_Calculation_Z!V27</f>
        <v>#DIV/0!</v>
      </c>
      <c r="O228" s="81"/>
    </row>
    <row r="229" spans="1:15" x14ac:dyDescent="0.2">
      <c r="A229" s="81"/>
      <c r="C229" s="77" t="s">
        <v>73</v>
      </c>
      <c r="D229" s="77" t="s">
        <v>14</v>
      </c>
      <c r="E229" s="77">
        <v>7</v>
      </c>
      <c r="F229" s="100" t="e">
        <f>Atlantic_Scenario_Calculation_Z!S28</f>
        <v>#DIV/0!</v>
      </c>
      <c r="G229" s="100" t="e">
        <f>Atlantic_Scenario_Calculation_Z!T28</f>
        <v>#DIV/0!</v>
      </c>
      <c r="H229" s="100" t="e">
        <f>Atlantic_Scenario_Calculation_Z!U28</f>
        <v>#DIV/0!</v>
      </c>
      <c r="I229" s="100" t="e">
        <f>Atlantic_Scenario_Calculation_Z!V28</f>
        <v>#DIV/0!</v>
      </c>
      <c r="O229" s="81"/>
    </row>
    <row r="230" spans="1:15" x14ac:dyDescent="0.2">
      <c r="A230" s="81"/>
      <c r="C230" s="77" t="s">
        <v>21</v>
      </c>
      <c r="D230" s="77" t="s">
        <v>14</v>
      </c>
      <c r="E230" s="77">
        <v>8</v>
      </c>
      <c r="F230" s="100" t="e">
        <f>Atlantic_Scenario_Calculation_Z!S29</f>
        <v>#DIV/0!</v>
      </c>
      <c r="G230" s="100" t="e">
        <f>Atlantic_Scenario_Calculation_Z!T29</f>
        <v>#DIV/0!</v>
      </c>
      <c r="H230" s="100" t="e">
        <f>Atlantic_Scenario_Calculation_Z!U29</f>
        <v>#DIV/0!</v>
      </c>
      <c r="I230" s="100" t="e">
        <f>Atlantic_Scenario_Calculation_Z!V29</f>
        <v>#DIV/0!</v>
      </c>
      <c r="O230" s="81"/>
    </row>
    <row r="231" spans="1:15" x14ac:dyDescent="0.2">
      <c r="A231" s="81"/>
      <c r="C231" s="77" t="s">
        <v>22</v>
      </c>
      <c r="D231" s="77" t="s">
        <v>14</v>
      </c>
      <c r="E231" s="77">
        <v>9</v>
      </c>
      <c r="F231" s="100" t="e">
        <f>Atlantic_Scenario_Calculation_Z!S30</f>
        <v>#DIV/0!</v>
      </c>
      <c r="G231" s="100" t="e">
        <f>Atlantic_Scenario_Calculation_Z!T30</f>
        <v>#DIV/0!</v>
      </c>
      <c r="H231" s="100" t="e">
        <f>Atlantic_Scenario_Calculation_Z!U30</f>
        <v>#DIV/0!</v>
      </c>
      <c r="I231" s="100" t="e">
        <f>Atlantic_Scenario_Calculation_Z!V30</f>
        <v>#DIV/0!</v>
      </c>
      <c r="O231" s="81"/>
    </row>
    <row r="232" spans="1:15" x14ac:dyDescent="0.2">
      <c r="A232" s="81"/>
      <c r="C232" s="77" t="s">
        <v>23</v>
      </c>
      <c r="D232" s="77" t="s">
        <v>15</v>
      </c>
      <c r="E232" s="77">
        <v>1</v>
      </c>
      <c r="F232" s="100" t="e">
        <f>Atlantic_Scenario_Calculation_Z!S31</f>
        <v>#DIV/0!</v>
      </c>
      <c r="G232" s="100" t="e">
        <f>Atlantic_Scenario_Calculation_Z!T31</f>
        <v>#DIV/0!</v>
      </c>
      <c r="H232" s="100" t="e">
        <f>Atlantic_Scenario_Calculation_Z!U31</f>
        <v>#DIV/0!</v>
      </c>
      <c r="I232" s="100" t="e">
        <f>Atlantic_Scenario_Calculation_Z!V31</f>
        <v>#DIV/0!</v>
      </c>
      <c r="O232" s="81"/>
    </row>
    <row r="233" spans="1:15" x14ac:dyDescent="0.2">
      <c r="A233" s="81"/>
      <c r="C233" s="77" t="s">
        <v>24</v>
      </c>
      <c r="D233" s="77" t="s">
        <v>15</v>
      </c>
      <c r="E233" s="77">
        <v>2</v>
      </c>
      <c r="F233" s="100" t="e">
        <f>Atlantic_Scenario_Calculation_Z!S32</f>
        <v>#DIV/0!</v>
      </c>
      <c r="G233" s="100" t="e">
        <f>Atlantic_Scenario_Calculation_Z!T32</f>
        <v>#DIV/0!</v>
      </c>
      <c r="H233" s="100" t="e">
        <f>Atlantic_Scenario_Calculation_Z!U32</f>
        <v>#DIV/0!</v>
      </c>
      <c r="I233" s="100" t="e">
        <f>Atlantic_Scenario_Calculation_Z!V32</f>
        <v>#DIV/0!</v>
      </c>
      <c r="O233" s="81"/>
    </row>
    <row r="234" spans="1:15" x14ac:dyDescent="0.2">
      <c r="A234" s="81"/>
      <c r="C234" s="77" t="s">
        <v>25</v>
      </c>
      <c r="D234" s="77" t="s">
        <v>16</v>
      </c>
      <c r="E234" s="77">
        <v>3</v>
      </c>
      <c r="F234" s="100" t="e">
        <f>Atlantic_Scenario_Calculation_Z!S33</f>
        <v>#DIV/0!</v>
      </c>
      <c r="G234" s="100" t="e">
        <f>Atlantic_Scenario_Calculation_Z!T33</f>
        <v>#DIV/0!</v>
      </c>
      <c r="H234" s="100" t="e">
        <f>Atlantic_Scenario_Calculation_Z!U33</f>
        <v>#DIV/0!</v>
      </c>
      <c r="I234" s="100" t="e">
        <f>Atlantic_Scenario_Calculation_Z!V33</f>
        <v>#DIV/0!</v>
      </c>
      <c r="O234" s="81"/>
    </row>
    <row r="235" spans="1:15" x14ac:dyDescent="0.2">
      <c r="A235" s="81"/>
      <c r="C235" s="77" t="s">
        <v>26</v>
      </c>
      <c r="D235" s="77" t="s">
        <v>16</v>
      </c>
      <c r="E235" s="77">
        <v>1</v>
      </c>
      <c r="F235" s="100" t="e">
        <f>Atlantic_Scenario_Calculation_Z!S34</f>
        <v>#DIV/0!</v>
      </c>
      <c r="G235" s="100" t="e">
        <f>Atlantic_Scenario_Calculation_Z!T34</f>
        <v>#DIV/0!</v>
      </c>
      <c r="H235" s="100" t="e">
        <f>Atlantic_Scenario_Calculation_Z!U34</f>
        <v>#DIV/0!</v>
      </c>
      <c r="I235" s="100" t="e">
        <f>Atlantic_Scenario_Calculation_Z!V34</f>
        <v>#DIV/0!</v>
      </c>
      <c r="O235" s="81"/>
    </row>
    <row r="236" spans="1:15" x14ac:dyDescent="0.2">
      <c r="A236" s="81"/>
      <c r="C236" s="77" t="s">
        <v>27</v>
      </c>
      <c r="D236" s="77" t="s">
        <v>16</v>
      </c>
      <c r="E236" s="77">
        <v>2</v>
      </c>
      <c r="F236" s="100" t="e">
        <f>Atlantic_Scenario_Calculation_Z!S35</f>
        <v>#DIV/0!</v>
      </c>
      <c r="G236" s="100" t="e">
        <f>Atlantic_Scenario_Calculation_Z!T35</f>
        <v>#DIV/0!</v>
      </c>
      <c r="H236" s="100" t="e">
        <f>Atlantic_Scenario_Calculation_Z!U35</f>
        <v>#DIV/0!</v>
      </c>
      <c r="I236" s="100" t="e">
        <f>Atlantic_Scenario_Calculation_Z!V35</f>
        <v>#DIV/0!</v>
      </c>
      <c r="O236" s="81"/>
    </row>
    <row r="237" spans="1:15" x14ac:dyDescent="0.2">
      <c r="A237" s="81"/>
      <c r="C237" s="77" t="s">
        <v>28</v>
      </c>
      <c r="D237" s="77" t="s">
        <v>16</v>
      </c>
      <c r="E237" s="77">
        <v>4</v>
      </c>
      <c r="F237" s="100" t="e">
        <f>Atlantic_Scenario_Calculation_Z!S36</f>
        <v>#DIV/0!</v>
      </c>
      <c r="G237" s="100" t="e">
        <f>Atlantic_Scenario_Calculation_Z!T36</f>
        <v>#DIV/0!</v>
      </c>
      <c r="H237" s="100" t="e">
        <f>Atlantic_Scenario_Calculation_Z!U36</f>
        <v>#DIV/0!</v>
      </c>
      <c r="I237" s="100" t="e">
        <f>Atlantic_Scenario_Calculation_Z!V36</f>
        <v>#DIV/0!</v>
      </c>
      <c r="O237" s="81"/>
    </row>
    <row r="238" spans="1:15" x14ac:dyDescent="0.2">
      <c r="A238" s="81"/>
      <c r="C238" s="77" t="s">
        <v>29</v>
      </c>
      <c r="D238" s="77" t="s">
        <v>16</v>
      </c>
      <c r="E238" s="77">
        <v>5</v>
      </c>
      <c r="F238" s="100" t="e">
        <f>Atlantic_Scenario_Calculation_Z!S37</f>
        <v>#DIV/0!</v>
      </c>
      <c r="G238" s="100" t="e">
        <f>Atlantic_Scenario_Calculation_Z!T37</f>
        <v>#DIV/0!</v>
      </c>
      <c r="H238" s="100" t="e">
        <f>Atlantic_Scenario_Calculation_Z!U37</f>
        <v>#DIV/0!</v>
      </c>
      <c r="I238" s="100" t="e">
        <f>Atlantic_Scenario_Calculation_Z!V37</f>
        <v>#DIV/0!</v>
      </c>
      <c r="O238" s="81"/>
    </row>
    <row r="239" spans="1:15" x14ac:dyDescent="0.2">
      <c r="A239" s="81"/>
      <c r="C239" s="77" t="s">
        <v>30</v>
      </c>
      <c r="D239" s="77" t="s">
        <v>15</v>
      </c>
      <c r="E239" s="77">
        <v>10</v>
      </c>
      <c r="F239" s="100" t="e">
        <f>Atlantic_Scenario_Calculation_Z!S38</f>
        <v>#DIV/0!</v>
      </c>
      <c r="G239" s="100" t="e">
        <f>Atlantic_Scenario_Calculation_Z!T38</f>
        <v>#DIV/0!</v>
      </c>
      <c r="H239" s="100" t="e">
        <f>Atlantic_Scenario_Calculation_Z!U38</f>
        <v>#DIV/0!</v>
      </c>
      <c r="I239" s="100" t="e">
        <f>Atlantic_Scenario_Calculation_Z!V38</f>
        <v>#DIV/0!</v>
      </c>
      <c r="O239" s="81"/>
    </row>
    <row r="240" spans="1:15" x14ac:dyDescent="0.2">
      <c r="A240" s="81"/>
      <c r="C240" s="77" t="s">
        <v>32</v>
      </c>
      <c r="D240" s="77" t="s">
        <v>17</v>
      </c>
      <c r="E240" s="77">
        <v>1</v>
      </c>
      <c r="F240" s="100" t="e">
        <f>Atlantic_Scenario_Calculation_Z!S39</f>
        <v>#DIV/0!</v>
      </c>
      <c r="G240" s="100" t="e">
        <f>Atlantic_Scenario_Calculation_Z!T39</f>
        <v>#DIV/0!</v>
      </c>
      <c r="H240" s="100" t="e">
        <f>Atlantic_Scenario_Calculation_Z!U39</f>
        <v>#DIV/0!</v>
      </c>
      <c r="I240" s="100" t="e">
        <f>Atlantic_Scenario_Calculation_Z!V39</f>
        <v>#DIV/0!</v>
      </c>
      <c r="O240" s="81"/>
    </row>
    <row r="241" spans="1:15" x14ac:dyDescent="0.2">
      <c r="A241" s="81"/>
      <c r="C241" s="77" t="s">
        <v>31</v>
      </c>
      <c r="D241" s="77" t="s">
        <v>17</v>
      </c>
      <c r="E241" s="77">
        <v>2</v>
      </c>
      <c r="F241" s="100" t="e">
        <f>Atlantic_Scenario_Calculation_Z!S40</f>
        <v>#DIV/0!</v>
      </c>
      <c r="G241" s="100" t="e">
        <f>Atlantic_Scenario_Calculation_Z!T40</f>
        <v>#DIV/0!</v>
      </c>
      <c r="H241" s="100" t="e">
        <f>Atlantic_Scenario_Calculation_Z!U40</f>
        <v>#DIV/0!</v>
      </c>
      <c r="I241" s="100" t="e">
        <f>Atlantic_Scenario_Calculation_Z!V40</f>
        <v>#DIV/0!</v>
      </c>
      <c r="O241" s="81"/>
    </row>
    <row r="242" spans="1:15" x14ac:dyDescent="0.2">
      <c r="A242" s="81"/>
      <c r="C242" s="77" t="s">
        <v>33</v>
      </c>
      <c r="D242" s="77" t="s">
        <v>17</v>
      </c>
      <c r="E242" s="77">
        <v>3</v>
      </c>
      <c r="F242" s="100" t="e">
        <f>Atlantic_Scenario_Calculation_Z!S41</f>
        <v>#DIV/0!</v>
      </c>
      <c r="G242" s="100" t="e">
        <f>Atlantic_Scenario_Calculation_Z!T41</f>
        <v>#DIV/0!</v>
      </c>
      <c r="H242" s="100" t="e">
        <f>Atlantic_Scenario_Calculation_Z!U41</f>
        <v>#DIV/0!</v>
      </c>
      <c r="I242" s="100" t="e">
        <f>Atlantic_Scenario_Calculation_Z!V41</f>
        <v>#DIV/0!</v>
      </c>
      <c r="O242" s="81"/>
    </row>
    <row r="243" spans="1:15" x14ac:dyDescent="0.2">
      <c r="A243" s="81"/>
      <c r="C243" s="77" t="s">
        <v>34</v>
      </c>
      <c r="D243" s="77" t="s">
        <v>17</v>
      </c>
      <c r="E243" s="77">
        <v>4</v>
      </c>
      <c r="F243" s="100" t="e">
        <f>Atlantic_Scenario_Calculation_Z!S42</f>
        <v>#DIV/0!</v>
      </c>
      <c r="G243" s="100" t="e">
        <f>Atlantic_Scenario_Calculation_Z!T42</f>
        <v>#DIV/0!</v>
      </c>
      <c r="H243" s="100" t="e">
        <f>Atlantic_Scenario_Calculation_Z!U42</f>
        <v>#DIV/0!</v>
      </c>
      <c r="I243" s="100" t="e">
        <f>Atlantic_Scenario_Calculation_Z!V42</f>
        <v>#DIV/0!</v>
      </c>
      <c r="O243" s="81"/>
    </row>
    <row r="244" spans="1:15" x14ac:dyDescent="0.2">
      <c r="A244" s="81"/>
      <c r="C244" s="77" t="s">
        <v>35</v>
      </c>
      <c r="D244" s="77" t="s">
        <v>17</v>
      </c>
      <c r="E244" s="77">
        <v>5</v>
      </c>
      <c r="F244" s="100" t="e">
        <f>Atlantic_Scenario_Calculation_Z!S43</f>
        <v>#DIV/0!</v>
      </c>
      <c r="G244" s="100" t="e">
        <f>Atlantic_Scenario_Calculation_Z!T43</f>
        <v>#DIV/0!</v>
      </c>
      <c r="H244" s="100" t="e">
        <f>Atlantic_Scenario_Calculation_Z!U43</f>
        <v>#DIV/0!</v>
      </c>
      <c r="I244" s="100" t="e">
        <f>Atlantic_Scenario_Calculation_Z!V43</f>
        <v>#DIV/0!</v>
      </c>
      <c r="O244" s="81"/>
    </row>
    <row r="245" spans="1:15" x14ac:dyDescent="0.2">
      <c r="A245" s="81"/>
      <c r="C245" s="77" t="s">
        <v>36</v>
      </c>
      <c r="D245" s="77" t="s">
        <v>17</v>
      </c>
      <c r="E245" s="77">
        <v>6</v>
      </c>
      <c r="F245" s="100" t="e">
        <f>Atlantic_Scenario_Calculation_Z!S44</f>
        <v>#DIV/0!</v>
      </c>
      <c r="G245" s="100" t="e">
        <f>Atlantic_Scenario_Calculation_Z!T44</f>
        <v>#DIV/0!</v>
      </c>
      <c r="H245" s="100" t="e">
        <f>Atlantic_Scenario_Calculation_Z!U44</f>
        <v>#DIV/0!</v>
      </c>
      <c r="I245" s="100" t="e">
        <f>Atlantic_Scenario_Calculation_Z!V44</f>
        <v>#DIV/0!</v>
      </c>
      <c r="O245" s="81"/>
    </row>
    <row r="246" spans="1:15" x14ac:dyDescent="0.2">
      <c r="A246" s="81"/>
      <c r="C246" s="77" t="s">
        <v>37</v>
      </c>
      <c r="D246" s="77" t="s">
        <v>17</v>
      </c>
      <c r="E246" s="77">
        <v>7</v>
      </c>
      <c r="F246" s="100" t="e">
        <f>Atlantic_Scenario_Calculation_Z!S45</f>
        <v>#DIV/0!</v>
      </c>
      <c r="G246" s="100" t="e">
        <f>Atlantic_Scenario_Calculation_Z!T45</f>
        <v>#DIV/0!</v>
      </c>
      <c r="H246" s="100" t="e">
        <f>Atlantic_Scenario_Calculation_Z!U45</f>
        <v>#DIV/0!</v>
      </c>
      <c r="I246" s="100" t="e">
        <f>Atlantic_Scenario_Calculation_Z!V45</f>
        <v>#DIV/0!</v>
      </c>
      <c r="O246" s="81"/>
    </row>
    <row r="247" spans="1:15" x14ac:dyDescent="0.2">
      <c r="A247" s="81"/>
      <c r="C247" s="77" t="s">
        <v>38</v>
      </c>
      <c r="D247" s="77" t="s">
        <v>17</v>
      </c>
      <c r="E247" s="77">
        <v>8</v>
      </c>
      <c r="F247" s="100" t="e">
        <f>Atlantic_Scenario_Calculation_Z!S46</f>
        <v>#DIV/0!</v>
      </c>
      <c r="G247" s="100" t="e">
        <f>Atlantic_Scenario_Calculation_Z!T46</f>
        <v>#DIV/0!</v>
      </c>
      <c r="H247" s="100" t="e">
        <f>Atlantic_Scenario_Calculation_Z!U46</f>
        <v>#DIV/0!</v>
      </c>
      <c r="I247" s="100" t="e">
        <f>Atlantic_Scenario_Calculation_Z!V46</f>
        <v>#DIV/0!</v>
      </c>
      <c r="O247" s="81"/>
    </row>
    <row r="248" spans="1:15" x14ac:dyDescent="0.2">
      <c r="A248" s="81"/>
      <c r="C248" s="77" t="s">
        <v>39</v>
      </c>
      <c r="D248" s="77" t="s">
        <v>18</v>
      </c>
      <c r="E248" s="77">
        <v>5</v>
      </c>
      <c r="F248" s="100" t="e">
        <f>Atlantic_Scenario_Calculation_Z!S47</f>
        <v>#DIV/0!</v>
      </c>
      <c r="G248" s="100" t="e">
        <f>Atlantic_Scenario_Calculation_Z!T47</f>
        <v>#DIV/0!</v>
      </c>
      <c r="H248" s="100" t="e">
        <f>Atlantic_Scenario_Calculation_Z!U47</f>
        <v>#DIV/0!</v>
      </c>
      <c r="I248" s="100" t="e">
        <f>Atlantic_Scenario_Calculation_Z!V47</f>
        <v>#DIV/0!</v>
      </c>
      <c r="O248" s="81"/>
    </row>
    <row r="249" spans="1:15" x14ac:dyDescent="0.2">
      <c r="A249" s="81"/>
      <c r="C249" s="77" t="s">
        <v>40</v>
      </c>
      <c r="D249" s="77" t="s">
        <v>18</v>
      </c>
      <c r="E249" s="77">
        <v>8</v>
      </c>
      <c r="F249" s="100" t="e">
        <f>Atlantic_Scenario_Calculation_Z!S48</f>
        <v>#DIV/0!</v>
      </c>
      <c r="G249" s="100" t="e">
        <f>Atlantic_Scenario_Calculation_Z!T48</f>
        <v>#DIV/0!</v>
      </c>
      <c r="H249" s="100" t="e">
        <f>Atlantic_Scenario_Calculation_Z!U48</f>
        <v>#DIV/0!</v>
      </c>
      <c r="I249" s="100" t="e">
        <f>Atlantic_Scenario_Calculation_Z!V48</f>
        <v>#DIV/0!</v>
      </c>
      <c r="O249" s="81"/>
    </row>
    <row r="250" spans="1:15" x14ac:dyDescent="0.2">
      <c r="A250" s="81"/>
      <c r="C250" s="77" t="s">
        <v>41</v>
      </c>
      <c r="D250" s="77" t="s">
        <v>15</v>
      </c>
      <c r="E250" s="77">
        <v>4</v>
      </c>
      <c r="F250" s="100" t="e">
        <f>Atlantic_Scenario_Calculation_Z!S49</f>
        <v>#DIV/0!</v>
      </c>
      <c r="G250" s="100" t="e">
        <f>Atlantic_Scenario_Calculation_Z!T49</f>
        <v>#DIV/0!</v>
      </c>
      <c r="H250" s="100" t="e">
        <f>Atlantic_Scenario_Calculation_Z!U49</f>
        <v>#DIV/0!</v>
      </c>
      <c r="I250" s="100" t="e">
        <f>Atlantic_Scenario_Calculation_Z!V49</f>
        <v>#DIV/0!</v>
      </c>
      <c r="O250" s="81"/>
    </row>
    <row r="251" spans="1:15" x14ac:dyDescent="0.2">
      <c r="A251" s="81"/>
      <c r="C251" s="77" t="s">
        <v>42</v>
      </c>
      <c r="D251" s="77" t="s">
        <v>15</v>
      </c>
      <c r="E251" s="77">
        <v>5</v>
      </c>
      <c r="F251" s="100" t="e">
        <f>Atlantic_Scenario_Calculation_Z!S50</f>
        <v>#DIV/0!</v>
      </c>
      <c r="G251" s="100" t="e">
        <f>Atlantic_Scenario_Calculation_Z!T50</f>
        <v>#DIV/0!</v>
      </c>
      <c r="H251" s="100" t="e">
        <f>Atlantic_Scenario_Calculation_Z!U50</f>
        <v>#DIV/0!</v>
      </c>
      <c r="I251" s="100" t="e">
        <f>Atlantic_Scenario_Calculation_Z!V50</f>
        <v>#DIV/0!</v>
      </c>
      <c r="O251" s="81"/>
    </row>
    <row r="252" spans="1:15" x14ac:dyDescent="0.2">
      <c r="A252" s="81"/>
      <c r="C252" s="77" t="s">
        <v>43</v>
      </c>
      <c r="D252" s="77" t="s">
        <v>15</v>
      </c>
      <c r="E252" s="77">
        <v>6</v>
      </c>
      <c r="F252" s="100" t="e">
        <f>Atlantic_Scenario_Calculation_Z!S51</f>
        <v>#DIV/0!</v>
      </c>
      <c r="G252" s="100" t="e">
        <f>Atlantic_Scenario_Calculation_Z!T51</f>
        <v>#DIV/0!</v>
      </c>
      <c r="H252" s="100" t="e">
        <f>Atlantic_Scenario_Calculation_Z!U51</f>
        <v>#DIV/0!</v>
      </c>
      <c r="I252" s="100" t="e">
        <f>Atlantic_Scenario_Calculation_Z!V51</f>
        <v>#DIV/0!</v>
      </c>
      <c r="O252" s="81"/>
    </row>
    <row r="253" spans="1:15" x14ac:dyDescent="0.2">
      <c r="A253" s="81"/>
      <c r="C253" s="77" t="s">
        <v>44</v>
      </c>
      <c r="D253" s="77" t="s">
        <v>15</v>
      </c>
      <c r="E253" s="77">
        <v>7</v>
      </c>
      <c r="F253" s="100" t="e">
        <f>Atlantic_Scenario_Calculation_Z!S52</f>
        <v>#DIV/0!</v>
      </c>
      <c r="G253" s="100" t="e">
        <f>Atlantic_Scenario_Calculation_Z!T52</f>
        <v>#DIV/0!</v>
      </c>
      <c r="H253" s="100" t="e">
        <f>Atlantic_Scenario_Calculation_Z!U52</f>
        <v>#DIV/0!</v>
      </c>
      <c r="I253" s="100" t="e">
        <f>Atlantic_Scenario_Calculation_Z!V52</f>
        <v>#DIV/0!</v>
      </c>
      <c r="O253" s="81"/>
    </row>
    <row r="254" spans="1:15" x14ac:dyDescent="0.2">
      <c r="A254" s="81"/>
      <c r="C254" s="77" t="s">
        <v>45</v>
      </c>
      <c r="D254" s="77" t="s">
        <v>15</v>
      </c>
      <c r="E254" s="77">
        <v>8</v>
      </c>
      <c r="F254" s="100" t="e">
        <f>Atlantic_Scenario_Calculation_Z!S53</f>
        <v>#DIV/0!</v>
      </c>
      <c r="G254" s="100" t="e">
        <f>Atlantic_Scenario_Calculation_Z!T53</f>
        <v>#DIV/0!</v>
      </c>
      <c r="H254" s="100" t="e">
        <f>Atlantic_Scenario_Calculation_Z!U53</f>
        <v>#DIV/0!</v>
      </c>
      <c r="I254" s="100" t="e">
        <f>Atlantic_Scenario_Calculation_Z!V53</f>
        <v>#DIV/0!</v>
      </c>
      <c r="O254" s="81"/>
    </row>
    <row r="255" spans="1:15" x14ac:dyDescent="0.2">
      <c r="A255" s="81"/>
      <c r="C255" s="77" t="s">
        <v>46</v>
      </c>
      <c r="D255" s="77" t="s">
        <v>15</v>
      </c>
      <c r="E255" s="77">
        <v>9</v>
      </c>
      <c r="F255" s="100" t="e">
        <f>Atlantic_Scenario_Calculation_Z!S54</f>
        <v>#DIV/0!</v>
      </c>
      <c r="G255" s="100" t="e">
        <f>Atlantic_Scenario_Calculation_Z!T54</f>
        <v>#DIV/0!</v>
      </c>
      <c r="H255" s="100" t="e">
        <f>Atlantic_Scenario_Calculation_Z!U54</f>
        <v>#DIV/0!</v>
      </c>
      <c r="I255" s="100" t="e">
        <f>Atlantic_Scenario_Calculation_Z!V54</f>
        <v>#DIV/0!</v>
      </c>
      <c r="O255" s="81"/>
    </row>
    <row r="256" spans="1:15" x14ac:dyDescent="0.2">
      <c r="A256" s="81"/>
      <c r="C256" s="77" t="s">
        <v>47</v>
      </c>
      <c r="D256" s="77" t="s">
        <v>19</v>
      </c>
      <c r="E256" s="77">
        <v>10</v>
      </c>
      <c r="F256" s="100" t="e">
        <f>Atlantic_Scenario_Calculation_Z!S55</f>
        <v>#DIV/0!</v>
      </c>
      <c r="G256" s="100" t="e">
        <f>Atlantic_Scenario_Calculation_Z!T55</f>
        <v>#DIV/0!</v>
      </c>
      <c r="H256" s="100" t="e">
        <f>Atlantic_Scenario_Calculation_Z!U55</f>
        <v>#DIV/0!</v>
      </c>
      <c r="I256" s="100" t="e">
        <f>Atlantic_Scenario_Calculation_Z!V55</f>
        <v>#DIV/0!</v>
      </c>
      <c r="O256" s="81"/>
    </row>
    <row r="257" spans="1:15" x14ac:dyDescent="0.2">
      <c r="A257" s="81"/>
      <c r="C257" s="77" t="s">
        <v>48</v>
      </c>
      <c r="D257" s="77" t="s">
        <v>19</v>
      </c>
      <c r="E257" s="77">
        <v>4</v>
      </c>
      <c r="F257" s="100" t="e">
        <f>Atlantic_Scenario_Calculation_Z!S56</f>
        <v>#DIV/0!</v>
      </c>
      <c r="G257" s="100" t="e">
        <f>Atlantic_Scenario_Calculation_Z!T56</f>
        <v>#DIV/0!</v>
      </c>
      <c r="H257" s="100" t="e">
        <f>Atlantic_Scenario_Calculation_Z!U56</f>
        <v>#DIV/0!</v>
      </c>
      <c r="I257" s="100" t="e">
        <f>Atlantic_Scenario_Calculation_Z!V56</f>
        <v>#DIV/0!</v>
      </c>
      <c r="O257" s="81"/>
    </row>
    <row r="258" spans="1:15" x14ac:dyDescent="0.2">
      <c r="A258" s="81"/>
      <c r="C258" s="77" t="s">
        <v>49</v>
      </c>
      <c r="D258" s="77" t="s">
        <v>19</v>
      </c>
      <c r="E258" s="77">
        <v>5</v>
      </c>
      <c r="F258" s="100" t="e">
        <f>Atlantic_Scenario_Calculation_Z!S57</f>
        <v>#DIV/0!</v>
      </c>
      <c r="G258" s="100" t="e">
        <f>Atlantic_Scenario_Calculation_Z!T57</f>
        <v>#DIV/0!</v>
      </c>
      <c r="H258" s="100" t="e">
        <f>Atlantic_Scenario_Calculation_Z!U57</f>
        <v>#DIV/0!</v>
      </c>
      <c r="I258" s="100" t="e">
        <f>Atlantic_Scenario_Calculation_Z!V57</f>
        <v>#DIV/0!</v>
      </c>
      <c r="O258" s="81"/>
    </row>
    <row r="259" spans="1:15" x14ac:dyDescent="0.2">
      <c r="A259" s="81"/>
      <c r="C259" s="77" t="s">
        <v>50</v>
      </c>
      <c r="D259" s="77" t="s">
        <v>19</v>
      </c>
      <c r="E259" s="77">
        <v>8</v>
      </c>
      <c r="F259" s="100" t="e">
        <f>Atlantic_Scenario_Calculation_Z!S58</f>
        <v>#DIV/0!</v>
      </c>
      <c r="G259" s="100" t="e">
        <f>Atlantic_Scenario_Calculation_Z!T58</f>
        <v>#DIV/0!</v>
      </c>
      <c r="H259" s="100" t="e">
        <f>Atlantic_Scenario_Calculation_Z!U58</f>
        <v>#DIV/0!</v>
      </c>
      <c r="I259" s="100" t="e">
        <f>Atlantic_Scenario_Calculation_Z!V58</f>
        <v>#DIV/0!</v>
      </c>
      <c r="O259" s="81"/>
    </row>
    <row r="260" spans="1:15" x14ac:dyDescent="0.2">
      <c r="A260" s="81"/>
      <c r="C260" s="77" t="s">
        <v>51</v>
      </c>
      <c r="D260" s="77" t="s">
        <v>18</v>
      </c>
      <c r="E260" s="77">
        <v>4</v>
      </c>
      <c r="F260" s="100" t="e">
        <f>Atlantic_Scenario_Calculation_Z!S59</f>
        <v>#DIV/0!</v>
      </c>
      <c r="G260" s="100" t="e">
        <f>Atlantic_Scenario_Calculation_Z!T59</f>
        <v>#DIV/0!</v>
      </c>
      <c r="H260" s="100" t="e">
        <f>Atlantic_Scenario_Calculation_Z!U59</f>
        <v>#DIV/0!</v>
      </c>
      <c r="I260" s="100" t="e">
        <f>Atlantic_Scenario_Calculation_Z!V59</f>
        <v>#DIV/0!</v>
      </c>
      <c r="O260" s="81"/>
    </row>
    <row r="261" spans="1:15" x14ac:dyDescent="0.2">
      <c r="A261" s="81"/>
      <c r="C261" s="77" t="s">
        <v>52</v>
      </c>
      <c r="D261" s="77" t="s">
        <v>19</v>
      </c>
      <c r="E261" s="77">
        <v>3</v>
      </c>
      <c r="F261" s="100" t="e">
        <f>Atlantic_Scenario_Calculation_Z!S60</f>
        <v>#DIV/0!</v>
      </c>
      <c r="G261" s="100" t="e">
        <f>Atlantic_Scenario_Calculation_Z!T60</f>
        <v>#DIV/0!</v>
      </c>
      <c r="H261" s="100" t="e">
        <f>Atlantic_Scenario_Calculation_Z!U60</f>
        <v>#DIV/0!</v>
      </c>
      <c r="I261" s="100" t="e">
        <f>Atlantic_Scenario_Calculation_Z!V60</f>
        <v>#DIV/0!</v>
      </c>
      <c r="O261" s="81"/>
    </row>
    <row r="262" spans="1:15" x14ac:dyDescent="0.2">
      <c r="A262" s="81"/>
      <c r="C262" s="77" t="s">
        <v>53</v>
      </c>
      <c r="D262" s="77" t="s">
        <v>19</v>
      </c>
      <c r="E262" s="77">
        <v>6</v>
      </c>
      <c r="F262" s="100" t="e">
        <f>Atlantic_Scenario_Calculation_Z!S61</f>
        <v>#DIV/0!</v>
      </c>
      <c r="G262" s="100" t="e">
        <f>Atlantic_Scenario_Calculation_Z!T61</f>
        <v>#DIV/0!</v>
      </c>
      <c r="H262" s="100" t="e">
        <f>Atlantic_Scenario_Calculation_Z!U61</f>
        <v>#DIV/0!</v>
      </c>
      <c r="I262" s="100" t="e">
        <f>Atlantic_Scenario_Calculation_Z!V61</f>
        <v>#DIV/0!</v>
      </c>
      <c r="O262" s="81"/>
    </row>
    <row r="263" spans="1:15" x14ac:dyDescent="0.2">
      <c r="A263" s="81"/>
      <c r="C263" s="77" t="s">
        <v>54</v>
      </c>
      <c r="D263" s="77" t="s">
        <v>19</v>
      </c>
      <c r="E263" s="77">
        <v>1</v>
      </c>
      <c r="F263" s="100" t="e">
        <f>Atlantic_Scenario_Calculation_Z!S62</f>
        <v>#DIV/0!</v>
      </c>
      <c r="G263" s="100" t="e">
        <f>Atlantic_Scenario_Calculation_Z!T62</f>
        <v>#DIV/0!</v>
      </c>
      <c r="H263" s="100" t="e">
        <f>Atlantic_Scenario_Calculation_Z!U62</f>
        <v>#DIV/0!</v>
      </c>
      <c r="I263" s="100" t="e">
        <f>Atlantic_Scenario_Calculation_Z!V62</f>
        <v>#DIV/0!</v>
      </c>
      <c r="O263" s="81"/>
    </row>
    <row r="264" spans="1:15" x14ac:dyDescent="0.2">
      <c r="A264" s="81"/>
      <c r="C264" s="77" t="s">
        <v>55</v>
      </c>
      <c r="D264" s="77" t="s">
        <v>19</v>
      </c>
      <c r="E264" s="77">
        <v>9</v>
      </c>
      <c r="F264" s="100" t="e">
        <f>Atlantic_Scenario_Calculation_Z!S63</f>
        <v>#DIV/0!</v>
      </c>
      <c r="G264" s="100" t="e">
        <f>Atlantic_Scenario_Calculation_Z!T63</f>
        <v>#DIV/0!</v>
      </c>
      <c r="H264" s="100" t="e">
        <f>Atlantic_Scenario_Calculation_Z!U63</f>
        <v>#DIV/0!</v>
      </c>
      <c r="I264" s="100" t="e">
        <f>Atlantic_Scenario_Calculation_Z!V63</f>
        <v>#DIV/0!</v>
      </c>
      <c r="O264" s="81"/>
    </row>
    <row r="265" spans="1:15" x14ac:dyDescent="0.2">
      <c r="A265" s="81"/>
      <c r="C265" s="77" t="s">
        <v>56</v>
      </c>
      <c r="D265" s="77" t="s">
        <v>20</v>
      </c>
      <c r="E265" s="77">
        <v>1</v>
      </c>
      <c r="F265" s="100" t="e">
        <f>Atlantic_Scenario_Calculation_Z!S64</f>
        <v>#DIV/0!</v>
      </c>
      <c r="G265" s="100" t="e">
        <f>Atlantic_Scenario_Calculation_Z!T64</f>
        <v>#DIV/0!</v>
      </c>
      <c r="H265" s="100" t="e">
        <f>Atlantic_Scenario_Calculation_Z!U64</f>
        <v>#DIV/0!</v>
      </c>
      <c r="I265" s="100" t="e">
        <f>Atlantic_Scenario_Calculation_Z!V64</f>
        <v>#DIV/0!</v>
      </c>
      <c r="O265" s="81"/>
    </row>
    <row r="266" spans="1:15" x14ac:dyDescent="0.2">
      <c r="A266" s="81"/>
      <c r="C266" s="77" t="s">
        <v>57</v>
      </c>
      <c r="D266" s="77" t="s">
        <v>20</v>
      </c>
      <c r="E266" s="77">
        <v>2</v>
      </c>
      <c r="F266" s="100" t="e">
        <f>Atlantic_Scenario_Calculation_Z!S65</f>
        <v>#DIV/0!</v>
      </c>
      <c r="G266" s="100" t="e">
        <f>Atlantic_Scenario_Calculation_Z!T65</f>
        <v>#DIV/0!</v>
      </c>
      <c r="H266" s="100" t="e">
        <f>Atlantic_Scenario_Calculation_Z!U65</f>
        <v>#DIV/0!</v>
      </c>
      <c r="I266" s="100" t="e">
        <f>Atlantic_Scenario_Calculation_Z!V65</f>
        <v>#DIV/0!</v>
      </c>
      <c r="O266" s="81"/>
    </row>
    <row r="267" spans="1:15" x14ac:dyDescent="0.2">
      <c r="A267" s="81"/>
      <c r="C267" s="77" t="s">
        <v>58</v>
      </c>
      <c r="D267" s="77" t="s">
        <v>20</v>
      </c>
      <c r="E267" s="77">
        <v>6</v>
      </c>
      <c r="F267" s="100" t="e">
        <f>Atlantic_Scenario_Calculation_Z!S66</f>
        <v>#DIV/0!</v>
      </c>
      <c r="G267" s="100" t="e">
        <f>Atlantic_Scenario_Calculation_Z!T66</f>
        <v>#DIV/0!</v>
      </c>
      <c r="H267" s="100" t="e">
        <f>Atlantic_Scenario_Calculation_Z!U66</f>
        <v>#DIV/0!</v>
      </c>
      <c r="I267" s="100" t="e">
        <f>Atlantic_Scenario_Calculation_Z!V66</f>
        <v>#DIV/0!</v>
      </c>
      <c r="O267" s="81"/>
    </row>
    <row r="268" spans="1:15" x14ac:dyDescent="0.2">
      <c r="A268" s="81"/>
      <c r="C268" s="77" t="s">
        <v>74</v>
      </c>
      <c r="D268" s="77" t="s">
        <v>59</v>
      </c>
      <c r="E268" s="77">
        <v>1</v>
      </c>
      <c r="F268" s="100" t="e">
        <f>Med_Scenario_Calculations_Z!S20</f>
        <v>#DIV/0!</v>
      </c>
      <c r="G268" s="100" t="e">
        <f>Med_Scenario_Calculations_Z!T20</f>
        <v>#DIV/0!</v>
      </c>
      <c r="H268" s="100" t="e">
        <f>Med_Scenario_Calculations_Z!U20</f>
        <v>#DIV/0!</v>
      </c>
      <c r="I268" s="100" t="e">
        <f>Med_Scenario_Calculations_Z!V20</f>
        <v>#DIV/0!</v>
      </c>
      <c r="O268" s="81"/>
    </row>
    <row r="269" spans="1:15" x14ac:dyDescent="0.2">
      <c r="A269" s="81"/>
      <c r="C269" s="77" t="s">
        <v>75</v>
      </c>
      <c r="D269" s="77" t="s">
        <v>59</v>
      </c>
      <c r="E269" s="77">
        <v>2</v>
      </c>
      <c r="F269" s="100" t="e">
        <f>Med_Scenario_Calculations_Z!S21</f>
        <v>#DIV/0!</v>
      </c>
      <c r="G269" s="100" t="e">
        <f>Med_Scenario_Calculations_Z!T21</f>
        <v>#DIV/0!</v>
      </c>
      <c r="H269" s="100" t="e">
        <f>Med_Scenario_Calculations_Z!U21</f>
        <v>#DIV/0!</v>
      </c>
      <c r="I269" s="100" t="e">
        <f>Med_Scenario_Calculations_Z!V21</f>
        <v>#DIV/0!</v>
      </c>
      <c r="O269" s="81"/>
    </row>
    <row r="270" spans="1:15" x14ac:dyDescent="0.2">
      <c r="A270" s="81"/>
      <c r="C270" s="77" t="s">
        <v>76</v>
      </c>
      <c r="D270" s="77" t="s">
        <v>59</v>
      </c>
      <c r="E270" s="77">
        <v>3</v>
      </c>
      <c r="F270" s="100" t="e">
        <f>Med_Scenario_Calculations_Z!S22</f>
        <v>#DIV/0!</v>
      </c>
      <c r="G270" s="100" t="e">
        <f>Med_Scenario_Calculations_Z!T22</f>
        <v>#DIV/0!</v>
      </c>
      <c r="H270" s="100" t="e">
        <f>Med_Scenario_Calculations_Z!U22</f>
        <v>#DIV/0!</v>
      </c>
      <c r="I270" s="100" t="e">
        <f>Med_Scenario_Calculations_Z!V22</f>
        <v>#DIV/0!</v>
      </c>
      <c r="O270" s="81"/>
    </row>
    <row r="271" spans="1:15" x14ac:dyDescent="0.2">
      <c r="A271" s="81"/>
      <c r="C271" s="77" t="s">
        <v>77</v>
      </c>
      <c r="D271" s="77" t="s">
        <v>59</v>
      </c>
      <c r="E271" s="77">
        <v>5</v>
      </c>
      <c r="F271" s="100" t="e">
        <f>Med_Scenario_Calculations_Z!S23</f>
        <v>#DIV/0!</v>
      </c>
      <c r="G271" s="100" t="e">
        <f>Med_Scenario_Calculations_Z!T23</f>
        <v>#DIV/0!</v>
      </c>
      <c r="H271" s="100" t="e">
        <f>Med_Scenario_Calculations_Z!U23</f>
        <v>#DIV/0!</v>
      </c>
      <c r="I271" s="100" t="e">
        <f>Med_Scenario_Calculations_Z!V23</f>
        <v>#DIV/0!</v>
      </c>
      <c r="O271" s="81"/>
    </row>
    <row r="272" spans="1:15" x14ac:dyDescent="0.2">
      <c r="A272" s="81"/>
      <c r="C272" s="77" t="s">
        <v>78</v>
      </c>
      <c r="D272" s="77" t="s">
        <v>13</v>
      </c>
      <c r="E272" s="77">
        <v>10</v>
      </c>
      <c r="F272" s="100" t="e">
        <f>Med_Scenario_Calculations_Z!S24</f>
        <v>#DIV/0!</v>
      </c>
      <c r="G272" s="100" t="e">
        <f>Med_Scenario_Calculations_Z!T24</f>
        <v>#DIV/0!</v>
      </c>
      <c r="H272" s="100" t="e">
        <f>Med_Scenario_Calculations_Z!U24</f>
        <v>#DIV/0!</v>
      </c>
      <c r="I272" s="100" t="e">
        <f>Med_Scenario_Calculations_Z!V24</f>
        <v>#DIV/0!</v>
      </c>
      <c r="O272" s="81"/>
    </row>
    <row r="273" spans="1:15" x14ac:dyDescent="0.2">
      <c r="A273" s="81"/>
      <c r="C273" s="77" t="s">
        <v>79</v>
      </c>
      <c r="D273" s="77" t="s">
        <v>13</v>
      </c>
      <c r="E273" s="77">
        <v>4</v>
      </c>
      <c r="F273" s="100" t="e">
        <f>Med_Scenario_Calculations_Z!S25</f>
        <v>#DIV/0!</v>
      </c>
      <c r="G273" s="100" t="e">
        <f>Med_Scenario_Calculations_Z!T25</f>
        <v>#DIV/0!</v>
      </c>
      <c r="H273" s="100" t="e">
        <f>Med_Scenario_Calculations_Z!U25</f>
        <v>#DIV/0!</v>
      </c>
      <c r="I273" s="100" t="e">
        <f>Med_Scenario_Calculations_Z!V25</f>
        <v>#DIV/0!</v>
      </c>
      <c r="O273" s="81"/>
    </row>
    <row r="274" spans="1:15" x14ac:dyDescent="0.2">
      <c r="A274" s="81"/>
      <c r="C274" s="77" t="s">
        <v>80</v>
      </c>
      <c r="D274" s="77" t="s">
        <v>13</v>
      </c>
      <c r="E274" s="77">
        <v>5</v>
      </c>
      <c r="F274" s="100" t="e">
        <f>Med_Scenario_Calculations_Z!S26</f>
        <v>#DIV/0!</v>
      </c>
      <c r="G274" s="100" t="e">
        <f>Med_Scenario_Calculations_Z!T26</f>
        <v>#DIV/0!</v>
      </c>
      <c r="H274" s="100" t="e">
        <f>Med_Scenario_Calculations_Z!U26</f>
        <v>#DIV/0!</v>
      </c>
      <c r="I274" s="100" t="e">
        <f>Med_Scenario_Calculations_Z!V26</f>
        <v>#DIV/0!</v>
      </c>
      <c r="O274" s="81"/>
    </row>
    <row r="275" spans="1:15" x14ac:dyDescent="0.2">
      <c r="A275" s="81"/>
      <c r="C275" s="77" t="s">
        <v>81</v>
      </c>
      <c r="D275" s="77" t="s">
        <v>13</v>
      </c>
      <c r="E275" s="77">
        <v>6</v>
      </c>
      <c r="F275" s="100" t="e">
        <f>Med_Scenario_Calculations_Z!S27</f>
        <v>#DIV/0!</v>
      </c>
      <c r="G275" s="100" t="e">
        <f>Med_Scenario_Calculations_Z!T27</f>
        <v>#DIV/0!</v>
      </c>
      <c r="H275" s="100" t="e">
        <f>Med_Scenario_Calculations_Z!U27</f>
        <v>#DIV/0!</v>
      </c>
      <c r="I275" s="100" t="e">
        <f>Med_Scenario_Calculations_Z!V27</f>
        <v>#DIV/0!</v>
      </c>
      <c r="O275" s="81"/>
    </row>
    <row r="276" spans="1:15" x14ac:dyDescent="0.2">
      <c r="A276" s="81"/>
      <c r="C276" s="77" t="s">
        <v>82</v>
      </c>
      <c r="D276" s="77" t="s">
        <v>13</v>
      </c>
      <c r="E276" s="77">
        <v>7</v>
      </c>
      <c r="F276" s="100" t="e">
        <f>Med_Scenario_Calculations_Z!S28</f>
        <v>#DIV/0!</v>
      </c>
      <c r="G276" s="100" t="e">
        <f>Med_Scenario_Calculations_Z!T28</f>
        <v>#DIV/0!</v>
      </c>
      <c r="H276" s="100" t="e">
        <f>Med_Scenario_Calculations_Z!U28</f>
        <v>#DIV/0!</v>
      </c>
      <c r="I276" s="100" t="e">
        <f>Med_Scenario_Calculations_Z!V28</f>
        <v>#DIV/0!</v>
      </c>
      <c r="O276" s="81"/>
    </row>
    <row r="277" spans="1:15" x14ac:dyDescent="0.2">
      <c r="A277" s="81"/>
      <c r="C277" s="77" t="s">
        <v>83</v>
      </c>
      <c r="D277" s="77" t="s">
        <v>13</v>
      </c>
      <c r="E277" s="77">
        <v>8</v>
      </c>
      <c r="F277" s="100" t="e">
        <f>Med_Scenario_Calculations_Z!S29</f>
        <v>#DIV/0!</v>
      </c>
      <c r="G277" s="100" t="e">
        <f>Med_Scenario_Calculations_Z!T29</f>
        <v>#DIV/0!</v>
      </c>
      <c r="H277" s="100" t="e">
        <f>Med_Scenario_Calculations_Z!U29</f>
        <v>#DIV/0!</v>
      </c>
      <c r="I277" s="100" t="e">
        <f>Med_Scenario_Calculations_Z!V29</f>
        <v>#DIV/0!</v>
      </c>
      <c r="O277" s="81"/>
    </row>
    <row r="278" spans="1:15" x14ac:dyDescent="0.2">
      <c r="A278" s="81"/>
      <c r="C278" s="77" t="s">
        <v>84</v>
      </c>
      <c r="D278" s="77" t="s">
        <v>13</v>
      </c>
      <c r="E278" s="77">
        <v>9</v>
      </c>
      <c r="F278" s="100" t="e">
        <f>Med_Scenario_Calculations_Z!S30</f>
        <v>#DIV/0!</v>
      </c>
      <c r="G278" s="100" t="e">
        <f>Med_Scenario_Calculations_Z!T30</f>
        <v>#DIV/0!</v>
      </c>
      <c r="H278" s="100" t="e">
        <f>Med_Scenario_Calculations_Z!U30</f>
        <v>#DIV/0!</v>
      </c>
      <c r="I278" s="100" t="e">
        <f>Med_Scenario_Calculations_Z!V30</f>
        <v>#DIV/0!</v>
      </c>
      <c r="O278" s="81"/>
    </row>
    <row r="279" spans="1:15" x14ac:dyDescent="0.2">
      <c r="A279" s="81"/>
      <c r="C279" s="77" t="s">
        <v>85</v>
      </c>
      <c r="D279" s="77" t="s">
        <v>60</v>
      </c>
      <c r="E279" s="77">
        <v>1</v>
      </c>
      <c r="F279" s="100" t="e">
        <f>Med_Scenario_Calculations_Z!S31</f>
        <v>#DIV/0!</v>
      </c>
      <c r="G279" s="100" t="e">
        <f>Med_Scenario_Calculations_Z!T31</f>
        <v>#DIV/0!</v>
      </c>
      <c r="H279" s="100" t="e">
        <f>Med_Scenario_Calculations_Z!U31</f>
        <v>#DIV/0!</v>
      </c>
      <c r="I279" s="100" t="e">
        <f>Med_Scenario_Calculations_Z!V31</f>
        <v>#DIV/0!</v>
      </c>
      <c r="O279" s="81"/>
    </row>
    <row r="280" spans="1:15" x14ac:dyDescent="0.2">
      <c r="A280" s="81"/>
      <c r="C280" s="77" t="s">
        <v>86</v>
      </c>
      <c r="D280" s="77" t="s">
        <v>60</v>
      </c>
      <c r="E280" s="77">
        <v>10</v>
      </c>
      <c r="F280" s="100" t="e">
        <f>Med_Scenario_Calculations_Z!S32</f>
        <v>#DIV/0!</v>
      </c>
      <c r="G280" s="100" t="e">
        <f>Med_Scenario_Calculations_Z!T32</f>
        <v>#DIV/0!</v>
      </c>
      <c r="H280" s="100" t="e">
        <f>Med_Scenario_Calculations_Z!U32</f>
        <v>#DIV/0!</v>
      </c>
      <c r="I280" s="100" t="e">
        <f>Med_Scenario_Calculations_Z!V32</f>
        <v>#DIV/0!</v>
      </c>
      <c r="O280" s="81"/>
    </row>
    <row r="281" spans="1:15" x14ac:dyDescent="0.2">
      <c r="A281" s="81"/>
      <c r="C281" s="77" t="s">
        <v>87</v>
      </c>
      <c r="D281" s="77" t="s">
        <v>60</v>
      </c>
      <c r="E281" s="77">
        <v>2</v>
      </c>
      <c r="F281" s="100" t="e">
        <f>Med_Scenario_Calculations_Z!S33</f>
        <v>#DIV/0!</v>
      </c>
      <c r="G281" s="100" t="e">
        <f>Med_Scenario_Calculations_Z!T33</f>
        <v>#DIV/0!</v>
      </c>
      <c r="H281" s="100" t="e">
        <f>Med_Scenario_Calculations_Z!U33</f>
        <v>#DIV/0!</v>
      </c>
      <c r="I281" s="100" t="e">
        <f>Med_Scenario_Calculations_Z!V33</f>
        <v>#DIV/0!</v>
      </c>
      <c r="O281" s="81"/>
    </row>
    <row r="282" spans="1:15" x14ac:dyDescent="0.2">
      <c r="A282" s="81"/>
      <c r="C282" s="77" t="s">
        <v>88</v>
      </c>
      <c r="D282" s="77" t="s">
        <v>60</v>
      </c>
      <c r="E282" s="77">
        <v>3</v>
      </c>
      <c r="F282" s="100" t="e">
        <f>Med_Scenario_Calculations_Z!S34</f>
        <v>#DIV/0!</v>
      </c>
      <c r="G282" s="100" t="e">
        <f>Med_Scenario_Calculations_Z!T34</f>
        <v>#DIV/0!</v>
      </c>
      <c r="H282" s="100" t="e">
        <f>Med_Scenario_Calculations_Z!U34</f>
        <v>#DIV/0!</v>
      </c>
      <c r="I282" s="100" t="e">
        <f>Med_Scenario_Calculations_Z!V34</f>
        <v>#DIV/0!</v>
      </c>
      <c r="O282" s="81"/>
    </row>
    <row r="283" spans="1:15" x14ac:dyDescent="0.2">
      <c r="A283" s="81"/>
      <c r="C283" s="77" t="s">
        <v>89</v>
      </c>
      <c r="D283" s="77" t="s">
        <v>60</v>
      </c>
      <c r="E283" s="77">
        <v>4</v>
      </c>
      <c r="F283" s="100" t="e">
        <f>Med_Scenario_Calculations_Z!S35</f>
        <v>#DIV/0!</v>
      </c>
      <c r="G283" s="100" t="e">
        <f>Med_Scenario_Calculations_Z!T35</f>
        <v>#DIV/0!</v>
      </c>
      <c r="H283" s="100" t="e">
        <f>Med_Scenario_Calculations_Z!U35</f>
        <v>#DIV/0!</v>
      </c>
      <c r="I283" s="100" t="e">
        <f>Med_Scenario_Calculations_Z!V35</f>
        <v>#DIV/0!</v>
      </c>
      <c r="O283" s="81"/>
    </row>
    <row r="284" spans="1:15" x14ac:dyDescent="0.2">
      <c r="A284" s="81"/>
      <c r="C284" s="77" t="s">
        <v>90</v>
      </c>
      <c r="D284" s="77" t="s">
        <v>60</v>
      </c>
      <c r="E284" s="77">
        <v>5</v>
      </c>
      <c r="F284" s="100" t="e">
        <f>Med_Scenario_Calculations_Z!S36</f>
        <v>#DIV/0!</v>
      </c>
      <c r="G284" s="100" t="e">
        <f>Med_Scenario_Calculations_Z!T36</f>
        <v>#DIV/0!</v>
      </c>
      <c r="H284" s="100" t="e">
        <f>Med_Scenario_Calculations_Z!U36</f>
        <v>#DIV/0!</v>
      </c>
      <c r="I284" s="100" t="e">
        <f>Med_Scenario_Calculations_Z!V36</f>
        <v>#DIV/0!</v>
      </c>
      <c r="O284" s="81"/>
    </row>
    <row r="285" spans="1:15" x14ac:dyDescent="0.2">
      <c r="A285" s="81"/>
      <c r="C285" s="77" t="s">
        <v>91</v>
      </c>
      <c r="D285" s="77" t="s">
        <v>60</v>
      </c>
      <c r="E285" s="77">
        <v>6</v>
      </c>
      <c r="F285" s="100" t="e">
        <f>Med_Scenario_Calculations_Z!S37</f>
        <v>#DIV/0!</v>
      </c>
      <c r="G285" s="100" t="e">
        <f>Med_Scenario_Calculations_Z!T37</f>
        <v>#DIV/0!</v>
      </c>
      <c r="H285" s="100" t="e">
        <f>Med_Scenario_Calculations_Z!U37</f>
        <v>#DIV/0!</v>
      </c>
      <c r="I285" s="100" t="e">
        <f>Med_Scenario_Calculations_Z!V37</f>
        <v>#DIV/0!</v>
      </c>
      <c r="O285" s="81"/>
    </row>
    <row r="286" spans="1:15" x14ac:dyDescent="0.2">
      <c r="A286" s="81"/>
      <c r="C286" s="77" t="s">
        <v>92</v>
      </c>
      <c r="D286" s="77" t="s">
        <v>60</v>
      </c>
      <c r="E286" s="77">
        <v>7</v>
      </c>
      <c r="F286" s="100" t="e">
        <f>Med_Scenario_Calculations_Z!S38</f>
        <v>#DIV/0!</v>
      </c>
      <c r="G286" s="100" t="e">
        <f>Med_Scenario_Calculations_Z!T38</f>
        <v>#DIV/0!</v>
      </c>
      <c r="H286" s="100" t="e">
        <f>Med_Scenario_Calculations_Z!U38</f>
        <v>#DIV/0!</v>
      </c>
      <c r="I286" s="100" t="e">
        <f>Med_Scenario_Calculations_Z!V38</f>
        <v>#DIV/0!</v>
      </c>
      <c r="O286" s="81"/>
    </row>
    <row r="287" spans="1:15" x14ac:dyDescent="0.2">
      <c r="A287" s="81"/>
      <c r="C287" s="77" t="s">
        <v>93</v>
      </c>
      <c r="D287" s="77" t="s">
        <v>60</v>
      </c>
      <c r="E287" s="77">
        <v>8</v>
      </c>
      <c r="F287" s="100" t="e">
        <f>Med_Scenario_Calculations_Z!S39</f>
        <v>#DIV/0!</v>
      </c>
      <c r="G287" s="100" t="e">
        <f>Med_Scenario_Calculations_Z!T39</f>
        <v>#DIV/0!</v>
      </c>
      <c r="H287" s="100" t="e">
        <f>Med_Scenario_Calculations_Z!U39</f>
        <v>#DIV/0!</v>
      </c>
      <c r="I287" s="100" t="e">
        <f>Med_Scenario_Calculations_Z!V39</f>
        <v>#DIV/0!</v>
      </c>
      <c r="O287" s="81"/>
    </row>
    <row r="288" spans="1:15" x14ac:dyDescent="0.2">
      <c r="A288" s="81"/>
      <c r="C288" s="77" t="s">
        <v>94</v>
      </c>
      <c r="D288" s="77" t="s">
        <v>60</v>
      </c>
      <c r="E288" s="77">
        <v>9</v>
      </c>
      <c r="F288" s="100" t="e">
        <f>Med_Scenario_Calculations_Z!S40</f>
        <v>#DIV/0!</v>
      </c>
      <c r="G288" s="100" t="e">
        <f>Med_Scenario_Calculations_Z!T40</f>
        <v>#DIV/0!</v>
      </c>
      <c r="H288" s="100" t="e">
        <f>Med_Scenario_Calculations_Z!U40</f>
        <v>#DIV/0!</v>
      </c>
      <c r="I288" s="100" t="e">
        <f>Med_Scenario_Calculations_Z!V40</f>
        <v>#DIV/0!</v>
      </c>
      <c r="O288" s="81"/>
    </row>
    <row r="289" spans="1:15" x14ac:dyDescent="0.2">
      <c r="A289" s="81"/>
      <c r="C289" s="77" t="s">
        <v>95</v>
      </c>
      <c r="D289" s="77" t="s">
        <v>61</v>
      </c>
      <c r="E289" s="77">
        <v>10</v>
      </c>
      <c r="F289" s="100" t="e">
        <f>Med_Scenario_Calculations_Z!S41</f>
        <v>#DIV/0!</v>
      </c>
      <c r="G289" s="100" t="e">
        <f>Med_Scenario_Calculations_Z!T41</f>
        <v>#DIV/0!</v>
      </c>
      <c r="H289" s="100" t="e">
        <f>Med_Scenario_Calculations_Z!U41</f>
        <v>#DIV/0!</v>
      </c>
      <c r="I289" s="100" t="e">
        <f>Med_Scenario_Calculations_Z!V41</f>
        <v>#DIV/0!</v>
      </c>
      <c r="O289" s="81"/>
    </row>
    <row r="290" spans="1:15" x14ac:dyDescent="0.2">
      <c r="A290" s="81"/>
      <c r="C290" s="77" t="s">
        <v>96</v>
      </c>
      <c r="D290" s="77" t="s">
        <v>61</v>
      </c>
      <c r="E290" s="77">
        <v>2</v>
      </c>
      <c r="F290" s="100" t="e">
        <f>Med_Scenario_Calculations_Z!S42</f>
        <v>#DIV/0!</v>
      </c>
      <c r="G290" s="100" t="e">
        <f>Med_Scenario_Calculations_Z!T42</f>
        <v>#DIV/0!</v>
      </c>
      <c r="H290" s="100" t="e">
        <f>Med_Scenario_Calculations_Z!U42</f>
        <v>#DIV/0!</v>
      </c>
      <c r="I290" s="100" t="e">
        <f>Med_Scenario_Calculations_Z!V42</f>
        <v>#DIV/0!</v>
      </c>
      <c r="O290" s="81"/>
    </row>
    <row r="291" spans="1:15" x14ac:dyDescent="0.2">
      <c r="A291" s="81"/>
      <c r="C291" s="77" t="s">
        <v>97</v>
      </c>
      <c r="D291" s="77" t="s">
        <v>61</v>
      </c>
      <c r="E291" s="77">
        <v>3</v>
      </c>
      <c r="F291" s="100" t="e">
        <f>Med_Scenario_Calculations_Z!S43</f>
        <v>#DIV/0!</v>
      </c>
      <c r="G291" s="100" t="e">
        <f>Med_Scenario_Calculations_Z!T43</f>
        <v>#DIV/0!</v>
      </c>
      <c r="H291" s="100" t="e">
        <f>Med_Scenario_Calculations_Z!U43</f>
        <v>#DIV/0!</v>
      </c>
      <c r="I291" s="100" t="e">
        <f>Med_Scenario_Calculations_Z!V43</f>
        <v>#DIV/0!</v>
      </c>
      <c r="O291" s="81"/>
    </row>
    <row r="292" spans="1:15" x14ac:dyDescent="0.2">
      <c r="A292" s="81"/>
      <c r="C292" s="77" t="s">
        <v>98</v>
      </c>
      <c r="D292" s="77" t="s">
        <v>61</v>
      </c>
      <c r="E292" s="77">
        <v>5</v>
      </c>
      <c r="F292" s="100" t="e">
        <f>Med_Scenario_Calculations_Z!S44</f>
        <v>#DIV/0!</v>
      </c>
      <c r="G292" s="100" t="e">
        <f>Med_Scenario_Calculations_Z!T44</f>
        <v>#DIV/0!</v>
      </c>
      <c r="H292" s="100" t="e">
        <f>Med_Scenario_Calculations_Z!U44</f>
        <v>#DIV/0!</v>
      </c>
      <c r="I292" s="100" t="e">
        <f>Med_Scenario_Calculations_Z!V44</f>
        <v>#DIV/0!</v>
      </c>
      <c r="O292" s="81"/>
    </row>
    <row r="293" spans="1:15" x14ac:dyDescent="0.2">
      <c r="A293" s="81"/>
      <c r="C293" s="77" t="s">
        <v>99</v>
      </c>
      <c r="D293" s="77" t="s">
        <v>61</v>
      </c>
      <c r="E293" s="77">
        <v>6</v>
      </c>
      <c r="F293" s="100" t="e">
        <f>Med_Scenario_Calculations_Z!S45</f>
        <v>#DIV/0!</v>
      </c>
      <c r="G293" s="100" t="e">
        <f>Med_Scenario_Calculations_Z!T45</f>
        <v>#DIV/0!</v>
      </c>
      <c r="H293" s="100" t="e">
        <f>Med_Scenario_Calculations_Z!U45</f>
        <v>#DIV/0!</v>
      </c>
      <c r="I293" s="100" t="e">
        <f>Med_Scenario_Calculations_Z!V45</f>
        <v>#DIV/0!</v>
      </c>
      <c r="O293" s="81"/>
    </row>
    <row r="294" spans="1:15" x14ac:dyDescent="0.2">
      <c r="A294" s="81"/>
      <c r="C294" s="77" t="s">
        <v>100</v>
      </c>
      <c r="D294" s="77" t="s">
        <v>61</v>
      </c>
      <c r="E294" s="77">
        <v>7</v>
      </c>
      <c r="F294" s="100" t="e">
        <f>Med_Scenario_Calculations_Z!S46</f>
        <v>#DIV/0!</v>
      </c>
      <c r="G294" s="100" t="e">
        <f>Med_Scenario_Calculations_Z!T46</f>
        <v>#DIV/0!</v>
      </c>
      <c r="H294" s="100" t="e">
        <f>Med_Scenario_Calculations_Z!U46</f>
        <v>#DIV/0!</v>
      </c>
      <c r="I294" s="100" t="e">
        <f>Med_Scenario_Calculations_Z!V46</f>
        <v>#DIV/0!</v>
      </c>
      <c r="O294" s="81"/>
    </row>
    <row r="295" spans="1:15" x14ac:dyDescent="0.2">
      <c r="A295" s="81"/>
      <c r="C295" s="77" t="s">
        <v>101</v>
      </c>
      <c r="D295" s="77" t="s">
        <v>61</v>
      </c>
      <c r="E295" s="77">
        <v>8</v>
      </c>
      <c r="F295" s="100" t="e">
        <f>Med_Scenario_Calculations_Z!S47</f>
        <v>#DIV/0!</v>
      </c>
      <c r="G295" s="100" t="e">
        <f>Med_Scenario_Calculations_Z!T47</f>
        <v>#DIV/0!</v>
      </c>
      <c r="H295" s="100" t="e">
        <f>Med_Scenario_Calculations_Z!U47</f>
        <v>#DIV/0!</v>
      </c>
      <c r="I295" s="100" t="e">
        <f>Med_Scenario_Calculations_Z!V47</f>
        <v>#DIV/0!</v>
      </c>
      <c r="O295" s="81"/>
    </row>
    <row r="296" spans="1:15" x14ac:dyDescent="0.2">
      <c r="A296" s="81"/>
      <c r="C296" s="77" t="s">
        <v>102</v>
      </c>
      <c r="D296" s="77" t="s">
        <v>61</v>
      </c>
      <c r="E296" s="77">
        <v>9</v>
      </c>
      <c r="F296" s="100" t="e">
        <f>Med_Scenario_Calculations_Z!S48</f>
        <v>#DIV/0!</v>
      </c>
      <c r="G296" s="100" t="e">
        <f>Med_Scenario_Calculations_Z!T48</f>
        <v>#DIV/0!</v>
      </c>
      <c r="H296" s="100" t="e">
        <f>Med_Scenario_Calculations_Z!U48</f>
        <v>#DIV/0!</v>
      </c>
      <c r="I296" s="100" t="e">
        <f>Med_Scenario_Calculations_Z!V48</f>
        <v>#DIV/0!</v>
      </c>
      <c r="O296" s="81"/>
    </row>
    <row r="297" spans="1:15" x14ac:dyDescent="0.2">
      <c r="A297" s="81"/>
      <c r="C297" s="77" t="s">
        <v>103</v>
      </c>
      <c r="D297" s="77" t="s">
        <v>62</v>
      </c>
      <c r="E297" s="77">
        <v>1</v>
      </c>
      <c r="F297" s="100" t="e">
        <f>Med_Scenario_Calculations_Z!S49</f>
        <v>#DIV/0!</v>
      </c>
      <c r="G297" s="100" t="e">
        <f>Med_Scenario_Calculations_Z!T49</f>
        <v>#DIV/0!</v>
      </c>
      <c r="H297" s="100" t="e">
        <f>Med_Scenario_Calculations_Z!U49</f>
        <v>#DIV/0!</v>
      </c>
      <c r="I297" s="100" t="e">
        <f>Med_Scenario_Calculations_Z!V49</f>
        <v>#DIV/0!</v>
      </c>
      <c r="O297" s="81"/>
    </row>
    <row r="298" spans="1:15" x14ac:dyDescent="0.2">
      <c r="A298" s="81"/>
      <c r="C298" s="77" t="s">
        <v>104</v>
      </c>
      <c r="D298" s="77" t="s">
        <v>62</v>
      </c>
      <c r="E298" s="77">
        <v>10</v>
      </c>
      <c r="F298" s="100" t="e">
        <f>Med_Scenario_Calculations_Z!S50</f>
        <v>#DIV/0!</v>
      </c>
      <c r="G298" s="100" t="e">
        <f>Med_Scenario_Calculations_Z!T50</f>
        <v>#DIV/0!</v>
      </c>
      <c r="H298" s="100" t="e">
        <f>Med_Scenario_Calculations_Z!U50</f>
        <v>#DIV/0!</v>
      </c>
      <c r="I298" s="100" t="e">
        <f>Med_Scenario_Calculations_Z!V50</f>
        <v>#DIV/0!</v>
      </c>
      <c r="O298" s="81"/>
    </row>
    <row r="299" spans="1:15" x14ac:dyDescent="0.2">
      <c r="A299" s="81"/>
      <c r="C299" s="77" t="s">
        <v>105</v>
      </c>
      <c r="D299" s="77" t="s">
        <v>62</v>
      </c>
      <c r="E299" s="77">
        <v>2</v>
      </c>
      <c r="F299" s="100" t="e">
        <f>Med_Scenario_Calculations_Z!S51</f>
        <v>#DIV/0!</v>
      </c>
      <c r="G299" s="100" t="e">
        <f>Med_Scenario_Calculations_Z!T51</f>
        <v>#DIV/0!</v>
      </c>
      <c r="H299" s="100" t="e">
        <f>Med_Scenario_Calculations_Z!U51</f>
        <v>#DIV/0!</v>
      </c>
      <c r="I299" s="100" t="e">
        <f>Med_Scenario_Calculations_Z!V51</f>
        <v>#DIV/0!</v>
      </c>
      <c r="O299" s="81"/>
    </row>
    <row r="300" spans="1:15" x14ac:dyDescent="0.2">
      <c r="A300" s="81"/>
      <c r="C300" s="77" t="s">
        <v>106</v>
      </c>
      <c r="D300" s="77" t="s">
        <v>62</v>
      </c>
      <c r="E300" s="77">
        <v>3</v>
      </c>
      <c r="F300" s="100" t="e">
        <f>Med_Scenario_Calculations_Z!S52</f>
        <v>#DIV/0!</v>
      </c>
      <c r="G300" s="100" t="e">
        <f>Med_Scenario_Calculations_Z!T52</f>
        <v>#DIV/0!</v>
      </c>
      <c r="H300" s="100" t="e">
        <f>Med_Scenario_Calculations_Z!U52</f>
        <v>#DIV/0!</v>
      </c>
      <c r="I300" s="100" t="e">
        <f>Med_Scenario_Calculations_Z!V52</f>
        <v>#DIV/0!</v>
      </c>
      <c r="O300" s="81"/>
    </row>
    <row r="301" spans="1:15" x14ac:dyDescent="0.2">
      <c r="A301" s="81"/>
      <c r="C301" s="77" t="s">
        <v>107</v>
      </c>
      <c r="D301" s="77" t="s">
        <v>62</v>
      </c>
      <c r="E301" s="77">
        <v>4</v>
      </c>
      <c r="F301" s="100" t="e">
        <f>Med_Scenario_Calculations_Z!S53</f>
        <v>#DIV/0!</v>
      </c>
      <c r="G301" s="100" t="e">
        <f>Med_Scenario_Calculations_Z!T53</f>
        <v>#DIV/0!</v>
      </c>
      <c r="H301" s="100" t="e">
        <f>Med_Scenario_Calculations_Z!U53</f>
        <v>#DIV/0!</v>
      </c>
      <c r="I301" s="100" t="e">
        <f>Med_Scenario_Calculations_Z!V53</f>
        <v>#DIV/0!</v>
      </c>
      <c r="O301" s="81"/>
    </row>
    <row r="302" spans="1:15" x14ac:dyDescent="0.2">
      <c r="A302" s="81"/>
      <c r="C302" s="77" t="s">
        <v>108</v>
      </c>
      <c r="D302" s="77" t="s">
        <v>62</v>
      </c>
      <c r="E302" s="77">
        <v>5</v>
      </c>
      <c r="F302" s="100" t="e">
        <f>Med_Scenario_Calculations_Z!S54</f>
        <v>#DIV/0!</v>
      </c>
      <c r="G302" s="100" t="e">
        <f>Med_Scenario_Calculations_Z!T54</f>
        <v>#DIV/0!</v>
      </c>
      <c r="H302" s="100" t="e">
        <f>Med_Scenario_Calculations_Z!U54</f>
        <v>#DIV/0!</v>
      </c>
      <c r="I302" s="100" t="e">
        <f>Med_Scenario_Calculations_Z!V54</f>
        <v>#DIV/0!</v>
      </c>
      <c r="O302" s="81"/>
    </row>
    <row r="303" spans="1:15" x14ac:dyDescent="0.2">
      <c r="A303" s="81"/>
      <c r="C303" s="77" t="s">
        <v>109</v>
      </c>
      <c r="D303" s="77" t="s">
        <v>62</v>
      </c>
      <c r="E303" s="77">
        <v>6</v>
      </c>
      <c r="F303" s="100" t="e">
        <f>Med_Scenario_Calculations_Z!S55</f>
        <v>#DIV/0!</v>
      </c>
      <c r="G303" s="100" t="e">
        <f>Med_Scenario_Calculations_Z!T55</f>
        <v>#DIV/0!</v>
      </c>
      <c r="H303" s="100" t="e">
        <f>Med_Scenario_Calculations_Z!U55</f>
        <v>#DIV/0!</v>
      </c>
      <c r="I303" s="100" t="e">
        <f>Med_Scenario_Calculations_Z!V55</f>
        <v>#DIV/0!</v>
      </c>
      <c r="O303" s="81"/>
    </row>
    <row r="304" spans="1:15" x14ac:dyDescent="0.2">
      <c r="A304" s="81"/>
      <c r="C304" s="77" t="s">
        <v>110</v>
      </c>
      <c r="D304" s="77" t="s">
        <v>62</v>
      </c>
      <c r="E304" s="77">
        <v>7</v>
      </c>
      <c r="F304" s="100" t="e">
        <f>Med_Scenario_Calculations_Z!S56</f>
        <v>#DIV/0!</v>
      </c>
      <c r="G304" s="100" t="e">
        <f>Med_Scenario_Calculations_Z!T56</f>
        <v>#DIV/0!</v>
      </c>
      <c r="H304" s="100" t="e">
        <f>Med_Scenario_Calculations_Z!U56</f>
        <v>#DIV/0!</v>
      </c>
      <c r="I304" s="100" t="e">
        <f>Med_Scenario_Calculations_Z!V56</f>
        <v>#DIV/0!</v>
      </c>
      <c r="O304" s="81"/>
    </row>
    <row r="305" spans="1:15" x14ac:dyDescent="0.2">
      <c r="A305" s="81"/>
      <c r="C305" s="77" t="s">
        <v>111</v>
      </c>
      <c r="D305" s="77" t="s">
        <v>62</v>
      </c>
      <c r="E305" s="77">
        <v>8</v>
      </c>
      <c r="F305" s="100" t="e">
        <f>Med_Scenario_Calculations_Z!S57</f>
        <v>#DIV/0!</v>
      </c>
      <c r="G305" s="100" t="e">
        <f>Med_Scenario_Calculations_Z!T57</f>
        <v>#DIV/0!</v>
      </c>
      <c r="H305" s="100" t="e">
        <f>Med_Scenario_Calculations_Z!U57</f>
        <v>#DIV/0!</v>
      </c>
      <c r="I305" s="100" t="e">
        <f>Med_Scenario_Calculations_Z!V57</f>
        <v>#DIV/0!</v>
      </c>
      <c r="O305" s="81"/>
    </row>
    <row r="306" spans="1:15" x14ac:dyDescent="0.2">
      <c r="A306" s="81"/>
      <c r="C306" s="77" t="s">
        <v>112</v>
      </c>
      <c r="D306" s="77" t="s">
        <v>62</v>
      </c>
      <c r="E306" s="77">
        <v>9</v>
      </c>
      <c r="F306" s="100" t="e">
        <f>Med_Scenario_Calculations_Z!S58</f>
        <v>#DIV/0!</v>
      </c>
      <c r="G306" s="100" t="e">
        <f>Med_Scenario_Calculations_Z!T58</f>
        <v>#DIV/0!</v>
      </c>
      <c r="H306" s="100" t="e">
        <f>Med_Scenario_Calculations_Z!U58</f>
        <v>#DIV/0!</v>
      </c>
      <c r="I306" s="100" t="e">
        <f>Med_Scenario_Calculations_Z!V58</f>
        <v>#DIV/0!</v>
      </c>
      <c r="O306" s="81"/>
    </row>
    <row r="307" spans="1:15" x14ac:dyDescent="0.2">
      <c r="A307" s="81"/>
      <c r="C307" s="77" t="s">
        <v>113</v>
      </c>
      <c r="D307" s="77" t="s">
        <v>63</v>
      </c>
      <c r="E307" s="77">
        <v>1</v>
      </c>
      <c r="F307" s="100" t="e">
        <f>Med_Scenario_Calculations_Z!S59</f>
        <v>#DIV/0!</v>
      </c>
      <c r="G307" s="100" t="e">
        <f>Med_Scenario_Calculations_Z!T59</f>
        <v>#DIV/0!</v>
      </c>
      <c r="H307" s="100" t="e">
        <f>Med_Scenario_Calculations_Z!U59</f>
        <v>#DIV/0!</v>
      </c>
      <c r="I307" s="100" t="e">
        <f>Med_Scenario_Calculations_Z!V59</f>
        <v>#DIV/0!</v>
      </c>
      <c r="O307" s="81"/>
    </row>
    <row r="308" spans="1:15" x14ac:dyDescent="0.2">
      <c r="A308" s="81"/>
      <c r="C308" s="77" t="s">
        <v>114</v>
      </c>
      <c r="D308" s="77" t="s">
        <v>63</v>
      </c>
      <c r="E308" s="77">
        <v>3</v>
      </c>
      <c r="F308" s="100" t="e">
        <f>Med_Scenario_Calculations_Z!S60</f>
        <v>#DIV/0!</v>
      </c>
      <c r="G308" s="100" t="e">
        <f>Med_Scenario_Calculations_Z!T60</f>
        <v>#DIV/0!</v>
      </c>
      <c r="H308" s="100" t="e">
        <f>Med_Scenario_Calculations_Z!U60</f>
        <v>#DIV/0!</v>
      </c>
      <c r="I308" s="100" t="e">
        <f>Med_Scenario_Calculations_Z!V60</f>
        <v>#DIV/0!</v>
      </c>
      <c r="O308" s="81"/>
    </row>
    <row r="309" spans="1:15" x14ac:dyDescent="0.2">
      <c r="A309" s="81"/>
      <c r="C309" s="77" t="s">
        <v>115</v>
      </c>
      <c r="D309" s="77" t="s">
        <v>63</v>
      </c>
      <c r="E309" s="77">
        <v>4</v>
      </c>
      <c r="F309" s="100" t="e">
        <f>Med_Scenario_Calculations_Z!S61</f>
        <v>#DIV/0!</v>
      </c>
      <c r="G309" s="100" t="e">
        <f>Med_Scenario_Calculations_Z!T61</f>
        <v>#DIV/0!</v>
      </c>
      <c r="H309" s="100" t="e">
        <f>Med_Scenario_Calculations_Z!U61</f>
        <v>#DIV/0!</v>
      </c>
      <c r="I309" s="100" t="e">
        <f>Med_Scenario_Calculations_Z!V61</f>
        <v>#DIV/0!</v>
      </c>
      <c r="O309" s="81"/>
    </row>
    <row r="310" spans="1:15" x14ac:dyDescent="0.2">
      <c r="A310" s="81"/>
      <c r="C310" s="77" t="s">
        <v>116</v>
      </c>
      <c r="D310" s="77" t="s">
        <v>63</v>
      </c>
      <c r="E310" s="77">
        <v>5</v>
      </c>
      <c r="F310" s="100" t="e">
        <f>Med_Scenario_Calculations_Z!S62</f>
        <v>#DIV/0!</v>
      </c>
      <c r="G310" s="100" t="e">
        <f>Med_Scenario_Calculations_Z!T62</f>
        <v>#DIV/0!</v>
      </c>
      <c r="H310" s="100" t="e">
        <f>Med_Scenario_Calculations_Z!U62</f>
        <v>#DIV/0!</v>
      </c>
      <c r="I310" s="100" t="e">
        <f>Med_Scenario_Calculations_Z!V62</f>
        <v>#DIV/0!</v>
      </c>
      <c r="O310" s="81"/>
    </row>
    <row r="311" spans="1:15" x14ac:dyDescent="0.2">
      <c r="A311" s="81"/>
      <c r="C311" s="77" t="s">
        <v>117</v>
      </c>
      <c r="D311" s="77" t="s">
        <v>64</v>
      </c>
      <c r="E311" s="77">
        <v>1</v>
      </c>
      <c r="F311" s="100" t="e">
        <f>Med_Scenario_Calculations_Z!S63</f>
        <v>#DIV/0!</v>
      </c>
      <c r="G311" s="100" t="e">
        <f>Med_Scenario_Calculations_Z!T63</f>
        <v>#DIV/0!</v>
      </c>
      <c r="H311" s="100" t="e">
        <f>Med_Scenario_Calculations_Z!U63</f>
        <v>#DIV/0!</v>
      </c>
      <c r="I311" s="100" t="e">
        <f>Med_Scenario_Calculations_Z!V63</f>
        <v>#DIV/0!</v>
      </c>
      <c r="O311" s="81"/>
    </row>
    <row r="312" spans="1:15" x14ac:dyDescent="0.2">
      <c r="A312" s="81"/>
      <c r="C312" s="77" t="s">
        <v>118</v>
      </c>
      <c r="D312" s="77" t="s">
        <v>64</v>
      </c>
      <c r="E312" s="77">
        <v>2</v>
      </c>
      <c r="F312" s="100" t="e">
        <f>Med_Scenario_Calculations_Z!S64</f>
        <v>#DIV/0!</v>
      </c>
      <c r="G312" s="100" t="e">
        <f>Med_Scenario_Calculations_Z!T64</f>
        <v>#DIV/0!</v>
      </c>
      <c r="H312" s="100" t="e">
        <f>Med_Scenario_Calculations_Z!U64</f>
        <v>#DIV/0!</v>
      </c>
      <c r="I312" s="100" t="e">
        <f>Med_Scenario_Calculations_Z!V64</f>
        <v>#DIV/0!</v>
      </c>
      <c r="O312" s="81"/>
    </row>
    <row r="313" spans="1:15" x14ac:dyDescent="0.2">
      <c r="A313" s="81"/>
      <c r="C313" s="77" t="s">
        <v>119</v>
      </c>
      <c r="D313" s="77" t="s">
        <v>64</v>
      </c>
      <c r="E313" s="77">
        <v>3</v>
      </c>
      <c r="F313" s="100" t="e">
        <f>Med_Scenario_Calculations_Z!S65</f>
        <v>#DIV/0!</v>
      </c>
      <c r="G313" s="100" t="e">
        <f>Med_Scenario_Calculations_Z!T65</f>
        <v>#DIV/0!</v>
      </c>
      <c r="H313" s="100" t="e">
        <f>Med_Scenario_Calculations_Z!U65</f>
        <v>#DIV/0!</v>
      </c>
      <c r="I313" s="100" t="e">
        <f>Med_Scenario_Calculations_Z!V65</f>
        <v>#DIV/0!</v>
      </c>
      <c r="O313" s="81"/>
    </row>
    <row r="314" spans="1:15" x14ac:dyDescent="0.2">
      <c r="A314" s="81"/>
      <c r="C314" s="77" t="s">
        <v>180</v>
      </c>
      <c r="D314" s="77" t="s">
        <v>239</v>
      </c>
      <c r="E314" s="77">
        <v>11</v>
      </c>
      <c r="F314" s="100" t="e">
        <f>Baltic_Scenario_Calculations_Z!S20</f>
        <v>#DIV/0!</v>
      </c>
      <c r="G314" s="100" t="e">
        <f>Baltic_Scenario_Calculations_Z!T20</f>
        <v>#DIV/0!</v>
      </c>
      <c r="H314" s="100" t="e">
        <f>Baltic_Scenario_Calculations_Z!U20</f>
        <v>#DIV/0!</v>
      </c>
      <c r="I314" s="100" t="e">
        <f>Baltic_Scenario_Calculations_Z!V20</f>
        <v>#DIV/0!</v>
      </c>
      <c r="O314" s="81"/>
    </row>
    <row r="315" spans="1:15" x14ac:dyDescent="0.2">
      <c r="A315" s="81"/>
      <c r="C315" s="77" t="s">
        <v>181</v>
      </c>
      <c r="D315" s="77" t="s">
        <v>238</v>
      </c>
      <c r="E315" s="77">
        <v>8</v>
      </c>
      <c r="F315" s="100" t="e">
        <f>Baltic_Scenario_Calculations_Z!S21</f>
        <v>#DIV/0!</v>
      </c>
      <c r="G315" s="100" t="e">
        <f>Baltic_Scenario_Calculations_Z!T21</f>
        <v>#DIV/0!</v>
      </c>
      <c r="H315" s="100" t="e">
        <f>Baltic_Scenario_Calculations_Z!U21</f>
        <v>#DIV/0!</v>
      </c>
      <c r="I315" s="100" t="e">
        <f>Baltic_Scenario_Calculations_Z!V21</f>
        <v>#DIV/0!</v>
      </c>
      <c r="O315" s="81"/>
    </row>
    <row r="316" spans="1:15" x14ac:dyDescent="0.2">
      <c r="A316" s="81"/>
      <c r="C316" s="77" t="s">
        <v>182</v>
      </c>
      <c r="D316" s="77" t="s">
        <v>238</v>
      </c>
      <c r="E316" s="77">
        <v>12</v>
      </c>
      <c r="F316" s="100" t="e">
        <f>Baltic_Scenario_Calculations_Z!S22</f>
        <v>#DIV/0!</v>
      </c>
      <c r="G316" s="100" t="e">
        <f>Baltic_Scenario_Calculations_Z!T22</f>
        <v>#DIV/0!</v>
      </c>
      <c r="H316" s="100" t="e">
        <f>Baltic_Scenario_Calculations_Z!U22</f>
        <v>#DIV/0!</v>
      </c>
      <c r="I316" s="100" t="e">
        <f>Baltic_Scenario_Calculations_Z!V22</f>
        <v>#DIV/0!</v>
      </c>
      <c r="O316" s="81"/>
    </row>
    <row r="317" spans="1:15" x14ac:dyDescent="0.2">
      <c r="A317" s="81"/>
      <c r="C317" s="77" t="s">
        <v>183</v>
      </c>
      <c r="D317" s="77" t="s">
        <v>238</v>
      </c>
      <c r="E317" s="77">
        <v>13</v>
      </c>
      <c r="F317" s="100" t="e">
        <f>Baltic_Scenario_Calculations_Z!S23</f>
        <v>#DIV/0!</v>
      </c>
      <c r="G317" s="100" t="e">
        <f>Baltic_Scenario_Calculations_Z!T23</f>
        <v>#DIV/0!</v>
      </c>
      <c r="H317" s="100" t="e">
        <f>Baltic_Scenario_Calculations_Z!U23</f>
        <v>#DIV/0!</v>
      </c>
      <c r="I317" s="100" t="e">
        <f>Baltic_Scenario_Calculations_Z!V23</f>
        <v>#DIV/0!</v>
      </c>
      <c r="O317" s="81"/>
    </row>
    <row r="318" spans="1:15" x14ac:dyDescent="0.2">
      <c r="A318" s="81"/>
      <c r="C318" s="77" t="s">
        <v>184</v>
      </c>
      <c r="D318" s="77" t="s">
        <v>238</v>
      </c>
      <c r="E318" s="77">
        <v>14</v>
      </c>
      <c r="F318" s="100" t="e">
        <f>Baltic_Scenario_Calculations_Z!S24</f>
        <v>#DIV/0!</v>
      </c>
      <c r="G318" s="100" t="e">
        <f>Baltic_Scenario_Calculations_Z!T24</f>
        <v>#DIV/0!</v>
      </c>
      <c r="H318" s="100" t="e">
        <f>Baltic_Scenario_Calculations_Z!U24</f>
        <v>#DIV/0!</v>
      </c>
      <c r="I318" s="100" t="e">
        <f>Baltic_Scenario_Calculations_Z!V24</f>
        <v>#DIV/0!</v>
      </c>
      <c r="O318" s="81"/>
    </row>
    <row r="319" spans="1:15" x14ac:dyDescent="0.2">
      <c r="A319" s="81"/>
      <c r="C319" s="77" t="s">
        <v>185</v>
      </c>
      <c r="D319" s="77" t="s">
        <v>238</v>
      </c>
      <c r="E319" s="77">
        <v>15</v>
      </c>
      <c r="F319" s="100" t="e">
        <f>Baltic_Scenario_Calculations_Z!S25</f>
        <v>#DIV/0!</v>
      </c>
      <c r="G319" s="100" t="e">
        <f>Baltic_Scenario_Calculations_Z!T25</f>
        <v>#DIV/0!</v>
      </c>
      <c r="H319" s="100" t="e">
        <f>Baltic_Scenario_Calculations_Z!U25</f>
        <v>#DIV/0!</v>
      </c>
      <c r="I319" s="100" t="e">
        <f>Baltic_Scenario_Calculations_Z!V25</f>
        <v>#DIV/0!</v>
      </c>
      <c r="O319" s="81"/>
    </row>
    <row r="320" spans="1:15" x14ac:dyDescent="0.2">
      <c r="A320" s="81"/>
      <c r="C320" s="77" t="s">
        <v>186</v>
      </c>
      <c r="D320" s="77" t="s">
        <v>238</v>
      </c>
      <c r="E320" s="77">
        <v>16</v>
      </c>
      <c r="F320" s="100" t="e">
        <f>Baltic_Scenario_Calculations_Z!S26</f>
        <v>#DIV/0!</v>
      </c>
      <c r="G320" s="100" t="e">
        <f>Baltic_Scenario_Calculations_Z!T26</f>
        <v>#DIV/0!</v>
      </c>
      <c r="H320" s="100" t="e">
        <f>Baltic_Scenario_Calculations_Z!U26</f>
        <v>#DIV/0!</v>
      </c>
      <c r="I320" s="100" t="e">
        <f>Baltic_Scenario_Calculations_Z!V26</f>
        <v>#DIV/0!</v>
      </c>
      <c r="O320" s="81"/>
    </row>
    <row r="321" spans="1:15" x14ac:dyDescent="0.2">
      <c r="A321" s="81"/>
      <c r="C321" s="77" t="s">
        <v>187</v>
      </c>
      <c r="D321" s="77" t="s">
        <v>249</v>
      </c>
      <c r="E321" s="77">
        <v>8</v>
      </c>
      <c r="F321" s="100" t="e">
        <f>Baltic_Scenario_Calculations_Z!S27</f>
        <v>#DIV/0!</v>
      </c>
      <c r="G321" s="100" t="e">
        <f>Baltic_Scenario_Calculations_Z!T27</f>
        <v>#DIV/0!</v>
      </c>
      <c r="H321" s="100" t="e">
        <f>Baltic_Scenario_Calculations_Z!U27</f>
        <v>#DIV/0!</v>
      </c>
      <c r="I321" s="100" t="e">
        <f>Baltic_Scenario_Calculations_Z!V27</f>
        <v>#DIV/0!</v>
      </c>
      <c r="O321" s="81"/>
    </row>
    <row r="322" spans="1:15" x14ac:dyDescent="0.2">
      <c r="A322" s="81"/>
      <c r="C322" s="77" t="s">
        <v>188</v>
      </c>
      <c r="D322" s="77" t="s">
        <v>249</v>
      </c>
      <c r="E322" s="77">
        <v>9</v>
      </c>
      <c r="F322" s="100" t="e">
        <f>Baltic_Scenario_Calculations_Z!S28</f>
        <v>#DIV/0!</v>
      </c>
      <c r="G322" s="100" t="e">
        <f>Baltic_Scenario_Calculations_Z!T28</f>
        <v>#DIV/0!</v>
      </c>
      <c r="H322" s="100" t="e">
        <f>Baltic_Scenario_Calculations_Z!U28</f>
        <v>#DIV/0!</v>
      </c>
      <c r="I322" s="100" t="e">
        <f>Baltic_Scenario_Calculations_Z!V28</f>
        <v>#DIV/0!</v>
      </c>
      <c r="O322" s="81"/>
    </row>
    <row r="323" spans="1:15" x14ac:dyDescent="0.2">
      <c r="A323" s="81"/>
      <c r="C323" s="77" t="s">
        <v>189</v>
      </c>
      <c r="D323" s="77" t="s">
        <v>250</v>
      </c>
      <c r="E323" s="77">
        <v>1</v>
      </c>
      <c r="F323" s="100" t="e">
        <f>Baltic_Scenario_Calculations_Z!S29</f>
        <v>#DIV/0!</v>
      </c>
      <c r="G323" s="100" t="e">
        <f>Baltic_Scenario_Calculations_Z!T29</f>
        <v>#DIV/0!</v>
      </c>
      <c r="H323" s="100" t="e">
        <f>Baltic_Scenario_Calculations_Z!U29</f>
        <v>#DIV/0!</v>
      </c>
      <c r="I323" s="100" t="e">
        <f>Baltic_Scenario_Calculations_Z!V29</f>
        <v>#DIV/0!</v>
      </c>
      <c r="O323" s="81"/>
    </row>
    <row r="324" spans="1:15" x14ac:dyDescent="0.2">
      <c r="A324" s="81"/>
      <c r="C324" s="77" t="s">
        <v>190</v>
      </c>
      <c r="D324" s="77" t="s">
        <v>251</v>
      </c>
      <c r="E324" s="77">
        <v>2</v>
      </c>
      <c r="F324" s="100" t="e">
        <f>Baltic_Scenario_Calculations_Z!S30</f>
        <v>#DIV/0!</v>
      </c>
      <c r="G324" s="100" t="e">
        <f>Baltic_Scenario_Calculations_Z!T30</f>
        <v>#DIV/0!</v>
      </c>
      <c r="H324" s="100" t="e">
        <f>Baltic_Scenario_Calculations_Z!U30</f>
        <v>#DIV/0!</v>
      </c>
      <c r="I324" s="100" t="e">
        <f>Baltic_Scenario_Calculations_Z!V30</f>
        <v>#DIV/0!</v>
      </c>
      <c r="O324" s="81"/>
    </row>
    <row r="325" spans="1:15" x14ac:dyDescent="0.2">
      <c r="A325" s="81"/>
      <c r="C325" s="77" t="s">
        <v>191</v>
      </c>
      <c r="D325" s="77" t="s">
        <v>252</v>
      </c>
      <c r="E325" s="77">
        <v>7</v>
      </c>
      <c r="F325" s="100" t="e">
        <f>Baltic_Scenario_Calculations_Z!S31</f>
        <v>#DIV/0!</v>
      </c>
      <c r="G325" s="100" t="e">
        <f>Baltic_Scenario_Calculations_Z!T31</f>
        <v>#DIV/0!</v>
      </c>
      <c r="H325" s="100" t="e">
        <f>Baltic_Scenario_Calculations_Z!U31</f>
        <v>#DIV/0!</v>
      </c>
      <c r="I325" s="100" t="e">
        <f>Baltic_Scenario_Calculations_Z!V31</f>
        <v>#DIV/0!</v>
      </c>
      <c r="O325" s="81"/>
    </row>
    <row r="326" spans="1:15" x14ac:dyDescent="0.2">
      <c r="A326" s="81"/>
      <c r="C326" s="77" t="s">
        <v>192</v>
      </c>
      <c r="D326" s="77" t="s">
        <v>252</v>
      </c>
      <c r="E326" s="77">
        <v>2</v>
      </c>
      <c r="F326" s="100" t="e">
        <f>Baltic_Scenario_Calculations_Z!S32</f>
        <v>#DIV/0!</v>
      </c>
      <c r="G326" s="100" t="e">
        <f>Baltic_Scenario_Calculations_Z!T32</f>
        <v>#DIV/0!</v>
      </c>
      <c r="H326" s="100" t="e">
        <f>Baltic_Scenario_Calculations_Z!U32</f>
        <v>#DIV/0!</v>
      </c>
      <c r="I326" s="100" t="e">
        <f>Baltic_Scenario_Calculations_Z!V32</f>
        <v>#DIV/0!</v>
      </c>
      <c r="O326" s="81"/>
    </row>
    <row r="327" spans="1:15" x14ac:dyDescent="0.2">
      <c r="A327" s="81"/>
      <c r="C327" s="77" t="s">
        <v>193</v>
      </c>
      <c r="D327" s="77" t="s">
        <v>252</v>
      </c>
      <c r="E327" s="77">
        <v>3</v>
      </c>
      <c r="F327" s="100" t="e">
        <f>Baltic_Scenario_Calculations_Z!S33</f>
        <v>#DIV/0!</v>
      </c>
      <c r="G327" s="100" t="e">
        <f>Baltic_Scenario_Calculations_Z!T33</f>
        <v>#DIV/0!</v>
      </c>
      <c r="H327" s="100" t="e">
        <f>Baltic_Scenario_Calculations_Z!U33</f>
        <v>#DIV/0!</v>
      </c>
      <c r="I327" s="100" t="e">
        <f>Baltic_Scenario_Calculations_Z!V33</f>
        <v>#DIV/0!</v>
      </c>
      <c r="O327" s="81"/>
    </row>
    <row r="328" spans="1:15" x14ac:dyDescent="0.2">
      <c r="A328" s="81"/>
      <c r="C328" s="77" t="s">
        <v>194</v>
      </c>
      <c r="D328" s="77" t="s">
        <v>252</v>
      </c>
      <c r="E328" s="77">
        <v>5</v>
      </c>
      <c r="F328" s="100" t="e">
        <f>Baltic_Scenario_Calculations_Z!S34</f>
        <v>#DIV/0!</v>
      </c>
      <c r="G328" s="100" t="e">
        <f>Baltic_Scenario_Calculations_Z!T34</f>
        <v>#DIV/0!</v>
      </c>
      <c r="H328" s="100" t="e">
        <f>Baltic_Scenario_Calculations_Z!U34</f>
        <v>#DIV/0!</v>
      </c>
      <c r="I328" s="100" t="e">
        <f>Baltic_Scenario_Calculations_Z!V34</f>
        <v>#DIV/0!</v>
      </c>
      <c r="O328" s="81"/>
    </row>
    <row r="329" spans="1:15" x14ac:dyDescent="0.2">
      <c r="A329" s="81"/>
      <c r="C329" s="77" t="s">
        <v>195</v>
      </c>
      <c r="D329" s="77" t="s">
        <v>253</v>
      </c>
      <c r="E329" s="77">
        <v>10</v>
      </c>
      <c r="F329" s="100" t="e">
        <f>Baltic_Scenario_Calculations_Z!S35</f>
        <v>#DIV/0!</v>
      </c>
      <c r="G329" s="100" t="e">
        <f>Baltic_Scenario_Calculations_Z!T35</f>
        <v>#DIV/0!</v>
      </c>
      <c r="H329" s="100" t="e">
        <f>Baltic_Scenario_Calculations_Z!U35</f>
        <v>#DIV/0!</v>
      </c>
      <c r="I329" s="100" t="e">
        <f>Baltic_Scenario_Calculations_Z!V35</f>
        <v>#DIV/0!</v>
      </c>
      <c r="O329" s="81"/>
    </row>
    <row r="330" spans="1:15" x14ac:dyDescent="0.2">
      <c r="A330" s="81"/>
      <c r="C330" s="77" t="s">
        <v>196</v>
      </c>
      <c r="D330" s="77" t="s">
        <v>253</v>
      </c>
      <c r="E330" s="77">
        <v>2</v>
      </c>
      <c r="F330" s="100" t="e">
        <f>Baltic_Scenario_Calculations_Z!S36</f>
        <v>#DIV/0!</v>
      </c>
      <c r="G330" s="100" t="e">
        <f>Baltic_Scenario_Calculations_Z!T36</f>
        <v>#DIV/0!</v>
      </c>
      <c r="H330" s="100" t="e">
        <f>Baltic_Scenario_Calculations_Z!U36</f>
        <v>#DIV/0!</v>
      </c>
      <c r="I330" s="100" t="e">
        <f>Baltic_Scenario_Calculations_Z!V36</f>
        <v>#DIV/0!</v>
      </c>
      <c r="O330" s="81"/>
    </row>
    <row r="331" spans="1:15" x14ac:dyDescent="0.2">
      <c r="A331" s="81"/>
      <c r="C331" s="77" t="s">
        <v>197</v>
      </c>
      <c r="D331" s="77" t="s">
        <v>253</v>
      </c>
      <c r="E331" s="77">
        <v>5</v>
      </c>
      <c r="F331" s="100" t="e">
        <f>Baltic_Scenario_Calculations_Z!S37</f>
        <v>#DIV/0!</v>
      </c>
      <c r="G331" s="100" t="e">
        <f>Baltic_Scenario_Calculations_Z!T37</f>
        <v>#DIV/0!</v>
      </c>
      <c r="H331" s="100" t="e">
        <f>Baltic_Scenario_Calculations_Z!U37</f>
        <v>#DIV/0!</v>
      </c>
      <c r="I331" s="100" t="e">
        <f>Baltic_Scenario_Calculations_Z!V37</f>
        <v>#DIV/0!</v>
      </c>
      <c r="O331" s="81"/>
    </row>
    <row r="332" spans="1:15" x14ac:dyDescent="0.2">
      <c r="A332" s="81"/>
      <c r="C332" s="77" t="s">
        <v>198</v>
      </c>
      <c r="D332" s="77" t="s">
        <v>249</v>
      </c>
      <c r="E332" s="77">
        <v>1</v>
      </c>
      <c r="F332" s="100" t="e">
        <f>Baltic_Scenario_Calculations_Z!S38</f>
        <v>#DIV/0!</v>
      </c>
      <c r="G332" s="100" t="e">
        <f>Baltic_Scenario_Calculations_Z!T38</f>
        <v>#DIV/0!</v>
      </c>
      <c r="H332" s="100" t="e">
        <f>Baltic_Scenario_Calculations_Z!U38</f>
        <v>#DIV/0!</v>
      </c>
      <c r="I332" s="100" t="e">
        <f>Baltic_Scenario_Calculations_Z!V38</f>
        <v>#DIV/0!</v>
      </c>
      <c r="O332" s="81"/>
    </row>
    <row r="333" spans="1:15" x14ac:dyDescent="0.2">
      <c r="A333" s="81"/>
      <c r="C333" s="77" t="s">
        <v>199</v>
      </c>
      <c r="D333" s="77" t="s">
        <v>249</v>
      </c>
      <c r="E333" s="77">
        <v>10</v>
      </c>
      <c r="F333" s="100" t="e">
        <f>Baltic_Scenario_Calculations_Z!S39</f>
        <v>#DIV/0!</v>
      </c>
      <c r="G333" s="100" t="e">
        <f>Baltic_Scenario_Calculations_Z!T39</f>
        <v>#DIV/0!</v>
      </c>
      <c r="H333" s="100" t="e">
        <f>Baltic_Scenario_Calculations_Z!U39</f>
        <v>#DIV/0!</v>
      </c>
      <c r="I333" s="100" t="e">
        <f>Baltic_Scenario_Calculations_Z!V39</f>
        <v>#DIV/0!</v>
      </c>
      <c r="O333" s="81"/>
    </row>
    <row r="334" spans="1:15" x14ac:dyDescent="0.2">
      <c r="A334" s="81"/>
      <c r="C334" s="77" t="s">
        <v>200</v>
      </c>
      <c r="D334" s="77" t="s">
        <v>249</v>
      </c>
      <c r="E334" s="77">
        <v>6</v>
      </c>
      <c r="F334" s="100" t="e">
        <f>Baltic_Scenario_Calculations_Z!S40</f>
        <v>#DIV/0!</v>
      </c>
      <c r="G334" s="100" t="e">
        <f>Baltic_Scenario_Calculations_Z!T40</f>
        <v>#DIV/0!</v>
      </c>
      <c r="H334" s="100" t="e">
        <f>Baltic_Scenario_Calculations_Z!U40</f>
        <v>#DIV/0!</v>
      </c>
      <c r="I334" s="100" t="e">
        <f>Baltic_Scenario_Calculations_Z!V40</f>
        <v>#DIV/0!</v>
      </c>
      <c r="O334" s="81"/>
    </row>
    <row r="335" spans="1:15" x14ac:dyDescent="0.2">
      <c r="A335" s="81"/>
      <c r="C335" s="77" t="s">
        <v>201</v>
      </c>
      <c r="D335" s="77" t="s">
        <v>249</v>
      </c>
      <c r="E335" s="77">
        <v>7</v>
      </c>
      <c r="F335" s="100" t="e">
        <f>Baltic_Scenario_Calculations_Z!S41</f>
        <v>#DIV/0!</v>
      </c>
      <c r="G335" s="100" t="e">
        <f>Baltic_Scenario_Calculations_Z!T41</f>
        <v>#DIV/0!</v>
      </c>
      <c r="H335" s="100" t="e">
        <f>Baltic_Scenario_Calculations_Z!U41</f>
        <v>#DIV/0!</v>
      </c>
      <c r="I335" s="100" t="e">
        <f>Baltic_Scenario_Calculations_Z!V41</f>
        <v>#DIV/0!</v>
      </c>
      <c r="O335" s="81"/>
    </row>
    <row r="336" spans="1:15" x14ac:dyDescent="0.2">
      <c r="A336" s="81"/>
      <c r="C336" s="77" t="s">
        <v>202</v>
      </c>
      <c r="D336" s="77" t="s">
        <v>253</v>
      </c>
      <c r="E336" s="77">
        <v>1</v>
      </c>
      <c r="F336" s="100" t="e">
        <f>Baltic_Scenario_Calculations_Z!S42</f>
        <v>#DIV/0!</v>
      </c>
      <c r="G336" s="100" t="e">
        <f>Baltic_Scenario_Calculations_Z!T42</f>
        <v>#DIV/0!</v>
      </c>
      <c r="H336" s="100" t="e">
        <f>Baltic_Scenario_Calculations_Z!U42</f>
        <v>#DIV/0!</v>
      </c>
      <c r="I336" s="100" t="e">
        <f>Baltic_Scenario_Calculations_Z!V42</f>
        <v>#DIV/0!</v>
      </c>
      <c r="O336" s="81"/>
    </row>
    <row r="337" spans="1:15" x14ac:dyDescent="0.2">
      <c r="A337" s="81"/>
      <c r="C337" s="77" t="s">
        <v>203</v>
      </c>
      <c r="D337" s="77" t="s">
        <v>253</v>
      </c>
      <c r="E337" s="77">
        <v>3</v>
      </c>
      <c r="F337" s="100" t="e">
        <f>Baltic_Scenario_Calculations_Z!S43</f>
        <v>#DIV/0!</v>
      </c>
      <c r="G337" s="100" t="e">
        <f>Baltic_Scenario_Calculations_Z!T43</f>
        <v>#DIV/0!</v>
      </c>
      <c r="H337" s="100" t="e">
        <f>Baltic_Scenario_Calculations_Z!U43</f>
        <v>#DIV/0!</v>
      </c>
      <c r="I337" s="100" t="e">
        <f>Baltic_Scenario_Calculations_Z!V43</f>
        <v>#DIV/0!</v>
      </c>
      <c r="O337" s="81"/>
    </row>
    <row r="338" spans="1:15" x14ac:dyDescent="0.2">
      <c r="A338" s="81"/>
      <c r="C338" s="77" t="s">
        <v>204</v>
      </c>
      <c r="D338" s="77" t="s">
        <v>253</v>
      </c>
      <c r="E338" s="77">
        <v>4</v>
      </c>
      <c r="F338" s="100" t="e">
        <f>Baltic_Scenario_Calculations_Z!S44</f>
        <v>#DIV/0!</v>
      </c>
      <c r="G338" s="100" t="e">
        <f>Baltic_Scenario_Calculations_Z!T44</f>
        <v>#DIV/0!</v>
      </c>
      <c r="H338" s="100" t="e">
        <f>Baltic_Scenario_Calculations_Z!U44</f>
        <v>#DIV/0!</v>
      </c>
      <c r="I338" s="100" t="e">
        <f>Baltic_Scenario_Calculations_Z!V44</f>
        <v>#DIV/0!</v>
      </c>
      <c r="O338" s="81"/>
    </row>
    <row r="339" spans="1:15" x14ac:dyDescent="0.2">
      <c r="A339" s="81"/>
      <c r="C339" s="77" t="s">
        <v>205</v>
      </c>
      <c r="D339" s="77" t="s">
        <v>253</v>
      </c>
      <c r="E339" s="77">
        <v>7</v>
      </c>
      <c r="F339" s="100" t="e">
        <f>Baltic_Scenario_Calculations_Z!S45</f>
        <v>#DIV/0!</v>
      </c>
      <c r="G339" s="100" t="e">
        <f>Baltic_Scenario_Calculations_Z!T45</f>
        <v>#DIV/0!</v>
      </c>
      <c r="H339" s="100" t="e">
        <f>Baltic_Scenario_Calculations_Z!U45</f>
        <v>#DIV/0!</v>
      </c>
      <c r="I339" s="100" t="e">
        <f>Baltic_Scenario_Calculations_Z!V45</f>
        <v>#DIV/0!</v>
      </c>
      <c r="O339" s="81"/>
    </row>
    <row r="340" spans="1:15" x14ac:dyDescent="0.2">
      <c r="A340" s="81"/>
      <c r="C340" s="77" t="s">
        <v>206</v>
      </c>
      <c r="D340" s="77" t="s">
        <v>253</v>
      </c>
      <c r="E340" s="77">
        <v>8</v>
      </c>
      <c r="F340" s="100" t="e">
        <f>Baltic_Scenario_Calculations_Z!S46</f>
        <v>#DIV/0!</v>
      </c>
      <c r="G340" s="100" t="e">
        <f>Baltic_Scenario_Calculations_Z!T46</f>
        <v>#DIV/0!</v>
      </c>
      <c r="H340" s="100" t="e">
        <f>Baltic_Scenario_Calculations_Z!U46</f>
        <v>#DIV/0!</v>
      </c>
      <c r="I340" s="100" t="e">
        <f>Baltic_Scenario_Calculations_Z!V46</f>
        <v>#DIV/0!</v>
      </c>
      <c r="O340" s="81"/>
    </row>
    <row r="341" spans="1:15" x14ac:dyDescent="0.2">
      <c r="A341" s="81"/>
      <c r="C341" s="77" t="s">
        <v>207</v>
      </c>
      <c r="D341" s="77" t="s">
        <v>253</v>
      </c>
      <c r="E341" s="77">
        <v>9</v>
      </c>
      <c r="F341" s="100" t="e">
        <f>Baltic_Scenario_Calculations_Z!S47</f>
        <v>#DIV/0!</v>
      </c>
      <c r="G341" s="100" t="e">
        <f>Baltic_Scenario_Calculations_Z!T47</f>
        <v>#DIV/0!</v>
      </c>
      <c r="H341" s="100" t="e">
        <f>Baltic_Scenario_Calculations_Z!U47</f>
        <v>#DIV/0!</v>
      </c>
      <c r="I341" s="100" t="e">
        <f>Baltic_Scenario_Calculations_Z!V47</f>
        <v>#DIV/0!</v>
      </c>
      <c r="O341" s="81"/>
    </row>
    <row r="342" spans="1:15" x14ac:dyDescent="0.2">
      <c r="A342" s="81"/>
      <c r="C342" s="77" t="s">
        <v>208</v>
      </c>
      <c r="D342" s="77" t="s">
        <v>239</v>
      </c>
      <c r="E342" s="77">
        <v>10</v>
      </c>
      <c r="F342" s="100" t="e">
        <f>Baltic_Scenario_Calculations_Z!S48</f>
        <v>#DIV/0!</v>
      </c>
      <c r="G342" s="100" t="e">
        <f>Baltic_Scenario_Calculations_Z!T48</f>
        <v>#DIV/0!</v>
      </c>
      <c r="H342" s="100" t="e">
        <f>Baltic_Scenario_Calculations_Z!U48</f>
        <v>#DIV/0!</v>
      </c>
      <c r="I342" s="100" t="e">
        <f>Baltic_Scenario_Calculations_Z!V48</f>
        <v>#DIV/0!</v>
      </c>
      <c r="O342" s="81"/>
    </row>
    <row r="343" spans="1:15" x14ac:dyDescent="0.2">
      <c r="A343" s="81"/>
      <c r="C343" s="77" t="s">
        <v>209</v>
      </c>
      <c r="D343" s="77" t="s">
        <v>239</v>
      </c>
      <c r="E343" s="77">
        <v>12</v>
      </c>
      <c r="F343" s="100" t="e">
        <f>Baltic_Scenario_Calculations_Z!S49</f>
        <v>#DIV/0!</v>
      </c>
      <c r="G343" s="100" t="e">
        <f>Baltic_Scenario_Calculations_Z!T49</f>
        <v>#DIV/0!</v>
      </c>
      <c r="H343" s="100" t="e">
        <f>Baltic_Scenario_Calculations_Z!U49</f>
        <v>#DIV/0!</v>
      </c>
      <c r="I343" s="100" t="e">
        <f>Baltic_Scenario_Calculations_Z!V49</f>
        <v>#DIV/0!</v>
      </c>
      <c r="O343" s="81"/>
    </row>
    <row r="344" spans="1:15" x14ac:dyDescent="0.2">
      <c r="A344" s="81"/>
      <c r="C344" s="77" t="s">
        <v>210</v>
      </c>
      <c r="D344" s="77" t="s">
        <v>239</v>
      </c>
      <c r="E344" s="77">
        <v>13</v>
      </c>
      <c r="F344" s="100" t="e">
        <f>Baltic_Scenario_Calculations_Z!S50</f>
        <v>#DIV/0!</v>
      </c>
      <c r="G344" s="100" t="e">
        <f>Baltic_Scenario_Calculations_Z!T50</f>
        <v>#DIV/0!</v>
      </c>
      <c r="H344" s="100" t="e">
        <f>Baltic_Scenario_Calculations_Z!U50</f>
        <v>#DIV/0!</v>
      </c>
      <c r="I344" s="100" t="e">
        <f>Baltic_Scenario_Calculations_Z!V50</f>
        <v>#DIV/0!</v>
      </c>
      <c r="O344" s="81"/>
    </row>
    <row r="345" spans="1:15" x14ac:dyDescent="0.2">
      <c r="A345" s="81"/>
      <c r="C345" s="77" t="s">
        <v>211</v>
      </c>
      <c r="D345" s="77" t="s">
        <v>239</v>
      </c>
      <c r="E345" s="77">
        <v>14</v>
      </c>
      <c r="F345" s="100" t="e">
        <f>Baltic_Scenario_Calculations_Z!S51</f>
        <v>#DIV/0!</v>
      </c>
      <c r="G345" s="100" t="e">
        <f>Baltic_Scenario_Calculations_Z!T51</f>
        <v>#DIV/0!</v>
      </c>
      <c r="H345" s="100" t="e">
        <f>Baltic_Scenario_Calculations_Z!U51</f>
        <v>#DIV/0!</v>
      </c>
      <c r="I345" s="100" t="e">
        <f>Baltic_Scenario_Calculations_Z!V51</f>
        <v>#DIV/0!</v>
      </c>
      <c r="O345" s="81"/>
    </row>
    <row r="346" spans="1:15" x14ac:dyDescent="0.2">
      <c r="A346" s="81"/>
      <c r="C346" s="77" t="s">
        <v>212</v>
      </c>
      <c r="D346" s="77" t="s">
        <v>239</v>
      </c>
      <c r="E346" s="77">
        <v>9</v>
      </c>
      <c r="F346" s="100" t="e">
        <f>Baltic_Scenario_Calculations_Z!S52</f>
        <v>#DIV/0!</v>
      </c>
      <c r="G346" s="100" t="e">
        <f>Baltic_Scenario_Calculations_Z!T52</f>
        <v>#DIV/0!</v>
      </c>
      <c r="H346" s="100" t="e">
        <f>Baltic_Scenario_Calculations_Z!U52</f>
        <v>#DIV/0!</v>
      </c>
      <c r="I346" s="100" t="e">
        <f>Baltic_Scenario_Calculations_Z!V52</f>
        <v>#DIV/0!</v>
      </c>
      <c r="O346" s="81"/>
    </row>
    <row r="347" spans="1:15" x14ac:dyDescent="0.2">
      <c r="A347" s="81"/>
      <c r="C347" s="77" t="s">
        <v>213</v>
      </c>
      <c r="D347" s="77" t="s">
        <v>249</v>
      </c>
      <c r="E347" s="77">
        <v>2</v>
      </c>
      <c r="F347" s="100" t="e">
        <f>Baltic_Scenario_Calculations_Z!S53</f>
        <v>#DIV/0!</v>
      </c>
      <c r="G347" s="100" t="e">
        <f>Baltic_Scenario_Calculations_Z!T53</f>
        <v>#DIV/0!</v>
      </c>
      <c r="H347" s="100" t="e">
        <f>Baltic_Scenario_Calculations_Z!U53</f>
        <v>#DIV/0!</v>
      </c>
      <c r="I347" s="100" t="e">
        <f>Baltic_Scenario_Calculations_Z!V53</f>
        <v>#DIV/0!</v>
      </c>
      <c r="O347" s="81"/>
    </row>
    <row r="348" spans="1:15" x14ac:dyDescent="0.2">
      <c r="A348" s="81"/>
      <c r="C348" s="77" t="s">
        <v>214</v>
      </c>
      <c r="D348" s="77" t="s">
        <v>249</v>
      </c>
      <c r="E348" s="77">
        <v>3</v>
      </c>
      <c r="F348" s="100" t="e">
        <f>Baltic_Scenario_Calculations_Z!S54</f>
        <v>#DIV/0!</v>
      </c>
      <c r="G348" s="100" t="e">
        <f>Baltic_Scenario_Calculations_Z!T54</f>
        <v>#DIV/0!</v>
      </c>
      <c r="H348" s="100" t="e">
        <f>Baltic_Scenario_Calculations_Z!U54</f>
        <v>#DIV/0!</v>
      </c>
      <c r="I348" s="100" t="e">
        <f>Baltic_Scenario_Calculations_Z!V54</f>
        <v>#DIV/0!</v>
      </c>
      <c r="O348" s="81"/>
    </row>
    <row r="349" spans="1:15" x14ac:dyDescent="0.2">
      <c r="A349" s="81"/>
      <c r="C349" s="77" t="s">
        <v>215</v>
      </c>
      <c r="D349" s="77" t="s">
        <v>249</v>
      </c>
      <c r="E349" s="77">
        <v>4</v>
      </c>
      <c r="F349" s="100" t="e">
        <f>Baltic_Scenario_Calculations_Z!S55</f>
        <v>#DIV/0!</v>
      </c>
      <c r="G349" s="100" t="e">
        <f>Baltic_Scenario_Calculations_Z!T55</f>
        <v>#DIV/0!</v>
      </c>
      <c r="H349" s="100" t="e">
        <f>Baltic_Scenario_Calculations_Z!U55</f>
        <v>#DIV/0!</v>
      </c>
      <c r="I349" s="100" t="e">
        <f>Baltic_Scenario_Calculations_Z!V55</f>
        <v>#DIV/0!</v>
      </c>
      <c r="O349" s="81"/>
    </row>
    <row r="350" spans="1:15" x14ac:dyDescent="0.2">
      <c r="A350" s="81"/>
      <c r="C350" s="77" t="s">
        <v>216</v>
      </c>
      <c r="D350" s="77" t="s">
        <v>249</v>
      </c>
      <c r="E350" s="77">
        <v>5</v>
      </c>
      <c r="F350" s="100" t="e">
        <f>Baltic_Scenario_Calculations_Z!S56</f>
        <v>#DIV/0!</v>
      </c>
      <c r="G350" s="100" t="e">
        <f>Baltic_Scenario_Calculations_Z!T56</f>
        <v>#DIV/0!</v>
      </c>
      <c r="H350" s="100" t="e">
        <f>Baltic_Scenario_Calculations_Z!U56</f>
        <v>#DIV/0!</v>
      </c>
      <c r="I350" s="100" t="e">
        <f>Baltic_Scenario_Calculations_Z!V56</f>
        <v>#DIV/0!</v>
      </c>
      <c r="O350" s="81"/>
    </row>
    <row r="351" spans="1:15" x14ac:dyDescent="0.2">
      <c r="A351" s="81"/>
      <c r="C351" s="77" t="s">
        <v>217</v>
      </c>
      <c r="D351" s="77" t="s">
        <v>239</v>
      </c>
      <c r="E351" s="77">
        <v>7</v>
      </c>
      <c r="F351" s="100" t="e">
        <f>Baltic_Scenario_Calculations_Z!S57</f>
        <v>#DIV/0!</v>
      </c>
      <c r="G351" s="100" t="e">
        <f>Baltic_Scenario_Calculations_Z!T57</f>
        <v>#DIV/0!</v>
      </c>
      <c r="H351" s="100" t="e">
        <f>Baltic_Scenario_Calculations_Z!U57</f>
        <v>#DIV/0!</v>
      </c>
      <c r="I351" s="100" t="e">
        <f>Baltic_Scenario_Calculations_Z!V57</f>
        <v>#DIV/0!</v>
      </c>
      <c r="O351" s="81"/>
    </row>
    <row r="352" spans="1:15" x14ac:dyDescent="0.2">
      <c r="A352" s="81"/>
      <c r="C352" s="77" t="s">
        <v>218</v>
      </c>
      <c r="D352" s="77" t="s">
        <v>18</v>
      </c>
      <c r="E352" s="77">
        <v>10</v>
      </c>
      <c r="F352" s="100" t="e">
        <f>Baltic_Transition_Calculation_Z!S20</f>
        <v>#DIV/0!</v>
      </c>
      <c r="G352" s="100" t="e">
        <f>Baltic_Transition_Calculation_Z!T20</f>
        <v>#DIV/0!</v>
      </c>
      <c r="H352" s="100" t="e">
        <f>Baltic_Transition_Calculation_Z!U20</f>
        <v>#DIV/0!</v>
      </c>
      <c r="I352" s="100" t="e">
        <f>Baltic_Transition_Calculation_Z!V20</f>
        <v>#DIV/0!</v>
      </c>
      <c r="O352" s="81"/>
    </row>
    <row r="353" spans="1:15" x14ac:dyDescent="0.2">
      <c r="A353" s="81"/>
      <c r="C353" s="77" t="s">
        <v>219</v>
      </c>
      <c r="D353" s="77" t="s">
        <v>18</v>
      </c>
      <c r="E353" s="77">
        <v>2</v>
      </c>
      <c r="F353" s="100" t="e">
        <f>Baltic_Transition_Calculation_Z!S21</f>
        <v>#DIV/0!</v>
      </c>
      <c r="G353" s="100" t="e">
        <f>Baltic_Transition_Calculation_Z!T21</f>
        <v>#DIV/0!</v>
      </c>
      <c r="H353" s="100" t="e">
        <f>Baltic_Transition_Calculation_Z!U21</f>
        <v>#DIV/0!</v>
      </c>
      <c r="I353" s="100" t="e">
        <f>Baltic_Transition_Calculation_Z!V21</f>
        <v>#DIV/0!</v>
      </c>
      <c r="O353" s="81"/>
    </row>
    <row r="354" spans="1:15" x14ac:dyDescent="0.2">
      <c r="A354" s="81"/>
      <c r="C354" s="77" t="s">
        <v>220</v>
      </c>
      <c r="D354" s="77" t="s">
        <v>18</v>
      </c>
      <c r="E354" s="77">
        <v>3</v>
      </c>
      <c r="F354" s="100" t="e">
        <f>Baltic_Transition_Calculation_Z!S22</f>
        <v>#DIV/0!</v>
      </c>
      <c r="G354" s="100" t="e">
        <f>Baltic_Transition_Calculation_Z!T22</f>
        <v>#DIV/0!</v>
      </c>
      <c r="H354" s="100" t="e">
        <f>Baltic_Transition_Calculation_Z!U22</f>
        <v>#DIV/0!</v>
      </c>
      <c r="I354" s="100" t="e">
        <f>Baltic_Transition_Calculation_Z!V22</f>
        <v>#DIV/0!</v>
      </c>
      <c r="O354" s="81"/>
    </row>
    <row r="355" spans="1:15" x14ac:dyDescent="0.2">
      <c r="A355" s="81"/>
      <c r="C355" s="77" t="s">
        <v>221</v>
      </c>
      <c r="D355" s="77" t="s">
        <v>238</v>
      </c>
      <c r="E355" s="77">
        <v>4</v>
      </c>
      <c r="F355" s="100" t="e">
        <f>Baltic_Transition_Calculation_Z!S23</f>
        <v>#DIV/0!</v>
      </c>
      <c r="G355" s="100" t="e">
        <f>Baltic_Transition_Calculation_Z!T23</f>
        <v>#DIV/0!</v>
      </c>
      <c r="H355" s="100" t="e">
        <f>Baltic_Transition_Calculation_Z!U23</f>
        <v>#DIV/0!</v>
      </c>
      <c r="I355" s="100" t="e">
        <f>Baltic_Transition_Calculation_Z!V23</f>
        <v>#DIV/0!</v>
      </c>
      <c r="O355" s="81"/>
    </row>
    <row r="356" spans="1:15" x14ac:dyDescent="0.2">
      <c r="A356" s="81"/>
      <c r="C356" s="77" t="s">
        <v>222</v>
      </c>
      <c r="D356" s="77" t="s">
        <v>238</v>
      </c>
      <c r="E356" s="77">
        <v>5</v>
      </c>
      <c r="F356" s="100" t="e">
        <f>Baltic_Transition_Calculation_Z!S24</f>
        <v>#DIV/0!</v>
      </c>
      <c r="G356" s="100" t="e">
        <f>Baltic_Transition_Calculation_Z!T24</f>
        <v>#DIV/0!</v>
      </c>
      <c r="H356" s="100" t="e">
        <f>Baltic_Transition_Calculation_Z!U24</f>
        <v>#DIV/0!</v>
      </c>
      <c r="I356" s="100" t="e">
        <f>Baltic_Transition_Calculation_Z!V24</f>
        <v>#DIV/0!</v>
      </c>
      <c r="O356" s="81"/>
    </row>
    <row r="357" spans="1:15" x14ac:dyDescent="0.2">
      <c r="A357" s="81"/>
      <c r="C357" s="77" t="s">
        <v>223</v>
      </c>
      <c r="D357" s="77" t="s">
        <v>238</v>
      </c>
      <c r="E357" s="77">
        <v>9</v>
      </c>
      <c r="F357" s="100" t="e">
        <f>Baltic_Transition_Calculation_Z!S25</f>
        <v>#DIV/0!</v>
      </c>
      <c r="G357" s="100" t="e">
        <f>Baltic_Transition_Calculation_Z!T25</f>
        <v>#DIV/0!</v>
      </c>
      <c r="H357" s="100" t="e">
        <f>Baltic_Transition_Calculation_Z!U25</f>
        <v>#DIV/0!</v>
      </c>
      <c r="I357" s="100" t="e">
        <f>Baltic_Transition_Calculation_Z!V25</f>
        <v>#DIV/0!</v>
      </c>
      <c r="O357" s="81"/>
    </row>
    <row r="358" spans="1:15" x14ac:dyDescent="0.2">
      <c r="A358" s="81"/>
      <c r="C358" s="77" t="s">
        <v>224</v>
      </c>
      <c r="D358" s="77" t="s">
        <v>238</v>
      </c>
      <c r="E358" s="77">
        <v>1</v>
      </c>
      <c r="F358" s="100" t="e">
        <f>Baltic_Transition_Calculation_Z!S26</f>
        <v>#DIV/0!</v>
      </c>
      <c r="G358" s="100" t="e">
        <f>Baltic_Transition_Calculation_Z!T26</f>
        <v>#DIV/0!</v>
      </c>
      <c r="H358" s="100" t="e">
        <f>Baltic_Transition_Calculation_Z!U26</f>
        <v>#DIV/0!</v>
      </c>
      <c r="I358" s="100" t="e">
        <f>Baltic_Transition_Calculation_Z!V26</f>
        <v>#DIV/0!</v>
      </c>
      <c r="O358" s="81"/>
    </row>
    <row r="359" spans="1:15" x14ac:dyDescent="0.2">
      <c r="A359" s="81"/>
      <c r="C359" s="77" t="s">
        <v>225</v>
      </c>
      <c r="D359" s="77" t="s">
        <v>238</v>
      </c>
      <c r="E359" s="77">
        <v>10</v>
      </c>
      <c r="F359" s="100" t="e">
        <f>Baltic_Transition_Calculation_Z!S27</f>
        <v>#DIV/0!</v>
      </c>
      <c r="G359" s="100" t="e">
        <f>Baltic_Transition_Calculation_Z!T27</f>
        <v>#DIV/0!</v>
      </c>
      <c r="H359" s="100" t="e">
        <f>Baltic_Transition_Calculation_Z!U27</f>
        <v>#DIV/0!</v>
      </c>
      <c r="I359" s="100" t="e">
        <f>Baltic_Transition_Calculation_Z!V27</f>
        <v>#DIV/0!</v>
      </c>
      <c r="O359" s="81"/>
    </row>
    <row r="360" spans="1:15" x14ac:dyDescent="0.2">
      <c r="A360" s="81"/>
      <c r="C360" s="77" t="s">
        <v>226</v>
      </c>
      <c r="D360" s="77" t="s">
        <v>238</v>
      </c>
      <c r="E360" s="77">
        <v>11</v>
      </c>
      <c r="F360" s="100" t="e">
        <f>Baltic_Transition_Calculation_Z!S28</f>
        <v>#DIV/0!</v>
      </c>
      <c r="G360" s="100" t="e">
        <f>Baltic_Transition_Calculation_Z!T28</f>
        <v>#DIV/0!</v>
      </c>
      <c r="H360" s="100" t="e">
        <f>Baltic_Transition_Calculation_Z!U28</f>
        <v>#DIV/0!</v>
      </c>
      <c r="I360" s="100" t="e">
        <f>Baltic_Transition_Calculation_Z!V28</f>
        <v>#DIV/0!</v>
      </c>
      <c r="O360" s="81"/>
    </row>
    <row r="361" spans="1:15" x14ac:dyDescent="0.2">
      <c r="A361" s="81"/>
      <c r="C361" s="77" t="s">
        <v>227</v>
      </c>
      <c r="D361" s="77" t="s">
        <v>238</v>
      </c>
      <c r="E361" s="77">
        <v>2</v>
      </c>
      <c r="F361" s="100" t="e">
        <f>Baltic_Transition_Calculation_Z!S29</f>
        <v>#DIV/0!</v>
      </c>
      <c r="G361" s="100" t="e">
        <f>Baltic_Transition_Calculation_Z!T29</f>
        <v>#DIV/0!</v>
      </c>
      <c r="H361" s="100" t="e">
        <f>Baltic_Transition_Calculation_Z!U29</f>
        <v>#DIV/0!</v>
      </c>
      <c r="I361" s="100" t="e">
        <f>Baltic_Transition_Calculation_Z!V29</f>
        <v>#DIV/0!</v>
      </c>
      <c r="O361" s="81"/>
    </row>
    <row r="362" spans="1:15" x14ac:dyDescent="0.2">
      <c r="A362" s="81"/>
      <c r="C362" s="77" t="s">
        <v>228</v>
      </c>
      <c r="D362" s="77" t="s">
        <v>239</v>
      </c>
      <c r="E362" s="77">
        <v>15</v>
      </c>
      <c r="F362" s="100" t="e">
        <f>Baltic_Transition_Calculation_Z!S30</f>
        <v>#DIV/0!</v>
      </c>
      <c r="G362" s="100" t="e">
        <f>Baltic_Transition_Calculation_Z!T30</f>
        <v>#DIV/0!</v>
      </c>
      <c r="H362" s="100" t="e">
        <f>Baltic_Transition_Calculation_Z!U30</f>
        <v>#DIV/0!</v>
      </c>
      <c r="I362" s="100" t="e">
        <f>Baltic_Transition_Calculation_Z!V30</f>
        <v>#DIV/0!</v>
      </c>
      <c r="O362" s="81"/>
    </row>
    <row r="363" spans="1:15" x14ac:dyDescent="0.2">
      <c r="A363" s="81"/>
      <c r="C363" s="77" t="s">
        <v>229</v>
      </c>
      <c r="D363" s="77" t="s">
        <v>18</v>
      </c>
      <c r="E363" s="77">
        <v>11</v>
      </c>
      <c r="F363" s="100" t="e">
        <f>Baltic_Transition_Calculation_Z!S31</f>
        <v>#DIV/0!</v>
      </c>
      <c r="G363" s="100" t="e">
        <f>Baltic_Transition_Calculation_Z!T31</f>
        <v>#DIV/0!</v>
      </c>
      <c r="H363" s="100" t="e">
        <f>Baltic_Transition_Calculation_Z!U31</f>
        <v>#DIV/0!</v>
      </c>
      <c r="I363" s="100" t="e">
        <f>Baltic_Transition_Calculation_Z!V31</f>
        <v>#DIV/0!</v>
      </c>
      <c r="O363" s="81"/>
    </row>
    <row r="364" spans="1:15" x14ac:dyDescent="0.2">
      <c r="A364" s="81"/>
      <c r="C364" s="77" t="s">
        <v>230</v>
      </c>
      <c r="D364" s="77" t="s">
        <v>18</v>
      </c>
      <c r="E364" s="77">
        <v>6</v>
      </c>
      <c r="F364" s="100" t="e">
        <f>Baltic_Transition_Calculation_Z!S32</f>
        <v>#DIV/0!</v>
      </c>
      <c r="G364" s="100" t="e">
        <f>Baltic_Transition_Calculation_Z!T32</f>
        <v>#DIV/0!</v>
      </c>
      <c r="H364" s="100" t="e">
        <f>Baltic_Transition_Calculation_Z!U32</f>
        <v>#DIV/0!</v>
      </c>
      <c r="I364" s="100" t="e">
        <f>Baltic_Transition_Calculation_Z!V32</f>
        <v>#DIV/0!</v>
      </c>
      <c r="O364" s="81"/>
    </row>
    <row r="365" spans="1:15" x14ac:dyDescent="0.2">
      <c r="A365" s="81"/>
      <c r="C365" s="77" t="s">
        <v>231</v>
      </c>
      <c r="D365" s="77" t="s">
        <v>18</v>
      </c>
      <c r="E365" s="77">
        <v>7</v>
      </c>
      <c r="F365" s="100" t="e">
        <f>Baltic_Transition_Calculation_Z!S33</f>
        <v>#DIV/0!</v>
      </c>
      <c r="G365" s="100" t="e">
        <f>Baltic_Transition_Calculation_Z!T33</f>
        <v>#DIV/0!</v>
      </c>
      <c r="H365" s="100" t="e">
        <f>Baltic_Transition_Calculation_Z!U33</f>
        <v>#DIV/0!</v>
      </c>
      <c r="I365" s="100" t="e">
        <f>Baltic_Transition_Calculation_Z!V33</f>
        <v>#DIV/0!</v>
      </c>
      <c r="O365" s="81"/>
    </row>
    <row r="366" spans="1:15" x14ac:dyDescent="0.2">
      <c r="A366" s="81"/>
      <c r="C366" s="77" t="s">
        <v>232</v>
      </c>
      <c r="D366" s="77" t="s">
        <v>18</v>
      </c>
      <c r="E366" s="77">
        <v>9</v>
      </c>
      <c r="F366" s="100" t="e">
        <f>Baltic_Transition_Calculation_Z!S34</f>
        <v>#DIV/0!</v>
      </c>
      <c r="G366" s="100" t="e">
        <f>Baltic_Transition_Calculation_Z!T34</f>
        <v>#DIV/0!</v>
      </c>
      <c r="H366" s="100" t="e">
        <f>Baltic_Transition_Calculation_Z!U34</f>
        <v>#DIV/0!</v>
      </c>
      <c r="I366" s="100" t="e">
        <f>Baltic_Transition_Calculation_Z!V34</f>
        <v>#DIV/0!</v>
      </c>
      <c r="O366" s="81"/>
    </row>
    <row r="367" spans="1:15" x14ac:dyDescent="0.2">
      <c r="A367" s="81"/>
      <c r="C367" s="77" t="s">
        <v>233</v>
      </c>
      <c r="D367" s="77" t="s">
        <v>238</v>
      </c>
      <c r="E367" s="77">
        <v>3</v>
      </c>
      <c r="F367" s="100" t="e">
        <f>Baltic_Transition_Calculation_Z!S35</f>
        <v>#DIV/0!</v>
      </c>
      <c r="G367" s="100" t="e">
        <f>Baltic_Transition_Calculation_Z!T35</f>
        <v>#DIV/0!</v>
      </c>
      <c r="H367" s="100" t="e">
        <f>Baltic_Transition_Calculation_Z!U35</f>
        <v>#DIV/0!</v>
      </c>
      <c r="I367" s="100" t="e">
        <f>Baltic_Transition_Calculation_Z!V35</f>
        <v>#DIV/0!</v>
      </c>
      <c r="O367" s="81"/>
    </row>
    <row r="368" spans="1:15" x14ac:dyDescent="0.2">
      <c r="A368" s="81"/>
      <c r="C368" s="77" t="s">
        <v>234</v>
      </c>
      <c r="D368" s="77" t="s">
        <v>239</v>
      </c>
      <c r="E368" s="77">
        <v>3</v>
      </c>
      <c r="F368" s="100" t="e">
        <f>Baltic_Transition_Calculation_Z!S36</f>
        <v>#DIV/0!</v>
      </c>
      <c r="G368" s="100" t="e">
        <f>Baltic_Transition_Calculation_Z!T36</f>
        <v>#DIV/0!</v>
      </c>
      <c r="H368" s="100" t="e">
        <f>Baltic_Transition_Calculation_Z!U36</f>
        <v>#DIV/0!</v>
      </c>
      <c r="I368" s="100" t="e">
        <f>Baltic_Transition_Calculation_Z!V36</f>
        <v>#DIV/0!</v>
      </c>
      <c r="O368" s="81"/>
    </row>
    <row r="369" spans="1:15" s="114" customFormat="1" x14ac:dyDescent="0.2">
      <c r="A369" s="81"/>
      <c r="B369" s="1"/>
      <c r="C369" s="180" t="s">
        <v>294</v>
      </c>
      <c r="D369" s="180"/>
      <c r="E369" s="180"/>
      <c r="F369" s="100" t="e">
        <f>OECD_Marina_Calculations_Z!Q20</f>
        <v>#DIV/0!</v>
      </c>
      <c r="G369" s="100" t="e">
        <f>OECD_Marina_Calculations_Z!R20</f>
        <v>#DIV/0!</v>
      </c>
      <c r="H369" s="100" t="e">
        <f>OECD_Marina_Calculations_Z!S20</f>
        <v>#DIV/0!</v>
      </c>
      <c r="I369" s="100" t="e">
        <f>OECD_Marina_Calculations_Z!T20</f>
        <v>#DIV/0!</v>
      </c>
      <c r="K369" s="1"/>
      <c r="O369" s="81"/>
    </row>
    <row r="370" spans="1:15" x14ac:dyDescent="0.2">
      <c r="A370" s="81"/>
      <c r="B370"/>
      <c r="O370" s="81"/>
    </row>
    <row r="371" spans="1:15" x14ac:dyDescent="0.2">
      <c r="A371" s="81"/>
      <c r="B371" s="81"/>
      <c r="C371" s="81"/>
      <c r="D371" s="81"/>
      <c r="E371" s="81"/>
      <c r="F371" s="81"/>
      <c r="G371" s="81"/>
      <c r="H371" s="81"/>
      <c r="I371" s="81"/>
      <c r="J371" s="81"/>
      <c r="K371" s="81"/>
      <c r="L371" s="81"/>
      <c r="M371" s="81"/>
      <c r="N371" s="81"/>
      <c r="O371" s="81"/>
    </row>
    <row r="372" spans="1:15" hidden="1" x14ac:dyDescent="0.2"/>
    <row r="373" spans="1:15" hidden="1" x14ac:dyDescent="0.2"/>
    <row r="374" spans="1:15" hidden="1" x14ac:dyDescent="0.2"/>
    <row r="375" spans="1:15" hidden="1" x14ac:dyDescent="0.2"/>
    <row r="376" spans="1:15" hidden="1" x14ac:dyDescent="0.2"/>
    <row r="377" spans="1:15" hidden="1" x14ac:dyDescent="0.2"/>
    <row r="378" spans="1:15" hidden="1" x14ac:dyDescent="0.2"/>
    <row r="379" spans="1:15" hidden="1" x14ac:dyDescent="0.2"/>
    <row r="380" spans="1:15" hidden="1" x14ac:dyDescent="0.2"/>
    <row r="381" spans="1:15" hidden="1" x14ac:dyDescent="0.2"/>
    <row r="382" spans="1:15" hidden="1" x14ac:dyDescent="0.2"/>
    <row r="383" spans="1:15" hidden="1" x14ac:dyDescent="0.2"/>
    <row r="384" spans="1:15" hidden="1" x14ac:dyDescent="0.2"/>
    <row r="385" spans="1:11" hidden="1" x14ac:dyDescent="0.2">
      <c r="A385"/>
      <c r="B385"/>
      <c r="K385"/>
    </row>
    <row r="386" spans="1:11" hidden="1" x14ac:dyDescent="0.2">
      <c r="A386"/>
      <c r="B386"/>
      <c r="K386"/>
    </row>
    <row r="387" spans="1:11" hidden="1" x14ac:dyDescent="0.2">
      <c r="A387"/>
      <c r="B387"/>
      <c r="K387"/>
    </row>
    <row r="388" spans="1:11" hidden="1" x14ac:dyDescent="0.2">
      <c r="A388"/>
      <c r="B388"/>
      <c r="K388"/>
    </row>
    <row r="389" spans="1:11" hidden="1" x14ac:dyDescent="0.2">
      <c r="A389"/>
      <c r="B389"/>
      <c r="K389"/>
    </row>
    <row r="390" spans="1:11" hidden="1" x14ac:dyDescent="0.2">
      <c r="A390"/>
      <c r="B390"/>
      <c r="K390"/>
    </row>
    <row r="391" spans="1:11" hidden="1" x14ac:dyDescent="0.2">
      <c r="A391"/>
      <c r="B391"/>
      <c r="K391"/>
    </row>
    <row r="392" spans="1:11" hidden="1" x14ac:dyDescent="0.2">
      <c r="A392"/>
      <c r="B392"/>
      <c r="K392"/>
    </row>
    <row r="393" spans="1:11" hidden="1" x14ac:dyDescent="0.2">
      <c r="A393"/>
      <c r="B393"/>
      <c r="K393"/>
    </row>
    <row r="394" spans="1:11" hidden="1" x14ac:dyDescent="0.2">
      <c r="A394"/>
      <c r="B394"/>
      <c r="K394"/>
    </row>
    <row r="395" spans="1:11" hidden="1" x14ac:dyDescent="0.2">
      <c r="A395"/>
      <c r="B395"/>
      <c r="K395"/>
    </row>
    <row r="396" spans="1:11" hidden="1" x14ac:dyDescent="0.2">
      <c r="A396"/>
      <c r="B396"/>
      <c r="K396"/>
    </row>
    <row r="397" spans="1:11" hidden="1" x14ac:dyDescent="0.2">
      <c r="A397"/>
      <c r="B397"/>
      <c r="K397"/>
    </row>
    <row r="398" spans="1:11" hidden="1" x14ac:dyDescent="0.2">
      <c r="A398"/>
      <c r="B398"/>
      <c r="K398"/>
    </row>
    <row r="399" spans="1:11" hidden="1" x14ac:dyDescent="0.2">
      <c r="A399"/>
      <c r="B399"/>
      <c r="K399"/>
    </row>
    <row r="400" spans="1:11" hidden="1" x14ac:dyDescent="0.2">
      <c r="A400"/>
      <c r="B400"/>
      <c r="K400"/>
    </row>
    <row r="401" x14ac:dyDescent="0.2"/>
  </sheetData>
  <mergeCells count="31">
    <mergeCell ref="C369:E369"/>
    <mergeCell ref="C56:E56"/>
    <mergeCell ref="D67:E67"/>
    <mergeCell ref="C57:E57"/>
    <mergeCell ref="C58:E58"/>
    <mergeCell ref="D220:E220"/>
    <mergeCell ref="C60:E61"/>
    <mergeCell ref="C216:E216"/>
    <mergeCell ref="C49:E49"/>
    <mergeCell ref="C50:E50"/>
    <mergeCell ref="C37:E37"/>
    <mergeCell ref="C38:E38"/>
    <mergeCell ref="C39:E39"/>
    <mergeCell ref="C40:E40"/>
    <mergeCell ref="C43:E43"/>
    <mergeCell ref="B3:N3"/>
    <mergeCell ref="B2:N2"/>
    <mergeCell ref="C51:E51"/>
    <mergeCell ref="C52:E52"/>
    <mergeCell ref="C55:E55"/>
    <mergeCell ref="C11:G11"/>
    <mergeCell ref="C13:G13"/>
    <mergeCell ref="C21:G21"/>
    <mergeCell ref="C27:G27"/>
    <mergeCell ref="C24:F24"/>
    <mergeCell ref="C25:F25"/>
    <mergeCell ref="C22:F22"/>
    <mergeCell ref="C23:F23"/>
    <mergeCell ref="C44:E44"/>
    <mergeCell ref="C45:E45"/>
    <mergeCell ref="C46:E46"/>
  </mergeCells>
  <conditionalFormatting sqref="F221:I369">
    <cfRule type="cellIs" dxfId="41" priority="2" operator="greaterThan">
      <formula>1</formula>
    </cfRule>
  </conditionalFormatting>
  <conditionalFormatting sqref="J38:M40 J44:M46 J50:M52 J56:M58 J61:M61">
    <cfRule type="cellIs" dxfId="40" priority="1" operator="greaterThan">
      <formula>1</formula>
    </cfRule>
  </conditionalFormatting>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Z400"/>
  <sheetViews>
    <sheetView topLeftCell="A22" workbookViewId="0"/>
  </sheetViews>
  <sheetFormatPr defaultColWidth="0" defaultRowHeight="12.75" zeroHeight="1" x14ac:dyDescent="0.2"/>
  <cols>
    <col min="1" max="2" width="3.125" style="1" customWidth="1"/>
    <col min="3" max="3" width="23.75" style="133" customWidth="1"/>
    <col min="4" max="4" width="2.875" style="133" customWidth="1"/>
    <col min="5" max="5" width="3.125" style="133" bestFit="1" customWidth="1"/>
    <col min="6" max="6" width="14.125" style="133" bestFit="1" customWidth="1"/>
    <col min="7" max="7" width="16.75" style="133" customWidth="1"/>
    <col min="8" max="8" width="18.625" style="133" customWidth="1"/>
    <col min="9" max="9" width="17.5" style="133" bestFit="1" customWidth="1"/>
    <col min="10" max="10" width="13.125" style="133" bestFit="1" customWidth="1"/>
    <col min="11" max="11" width="17.75" style="1" bestFit="1" customWidth="1"/>
    <col min="12" max="12" width="13.75" style="133" bestFit="1" customWidth="1"/>
    <col min="13" max="13" width="11" style="133" bestFit="1" customWidth="1"/>
    <col min="14" max="14" width="3.125" style="133" customWidth="1"/>
    <col min="15" max="15" width="3" style="133" customWidth="1"/>
    <col min="16" max="16" width="12.75" style="133" hidden="1" customWidth="1"/>
    <col min="17" max="17" width="12.25" style="133" hidden="1" customWidth="1"/>
    <col min="18" max="18" width="12.5" style="133" hidden="1" customWidth="1"/>
    <col min="19" max="19" width="12.25" style="133" hidden="1" customWidth="1"/>
    <col min="20" max="26" width="0" style="133" hidden="1" customWidth="1"/>
    <col min="27" max="16384" width="9" style="133" hidden="1"/>
  </cols>
  <sheetData>
    <row r="1" spans="1:15" x14ac:dyDescent="0.2">
      <c r="A1" s="81"/>
      <c r="B1" s="81"/>
      <c r="C1" s="81"/>
      <c r="D1" s="81"/>
      <c r="E1" s="81"/>
      <c r="F1" s="81"/>
      <c r="G1" s="81"/>
      <c r="H1" s="81"/>
      <c r="I1" s="81"/>
      <c r="J1" s="81"/>
      <c r="K1" s="81"/>
      <c r="L1" s="81"/>
      <c r="M1" s="81"/>
      <c r="N1" s="81"/>
      <c r="O1" s="81"/>
    </row>
    <row r="2" spans="1:15" ht="18" x14ac:dyDescent="0.25">
      <c r="A2" s="81"/>
      <c r="B2" s="185" t="s">
        <v>302</v>
      </c>
      <c r="C2" s="185"/>
      <c r="D2" s="185"/>
      <c r="E2" s="185"/>
      <c r="F2" s="185"/>
      <c r="G2" s="185"/>
      <c r="H2" s="185"/>
      <c r="I2" s="185"/>
      <c r="J2" s="185"/>
      <c r="K2" s="185"/>
      <c r="L2" s="185"/>
      <c r="M2" s="185"/>
      <c r="N2" s="185"/>
      <c r="O2" s="81"/>
    </row>
    <row r="3" spans="1:15" ht="18" x14ac:dyDescent="0.25">
      <c r="A3" s="81"/>
      <c r="B3" s="185" t="str">
        <f>Compound_Name_D</f>
        <v>DIDT</v>
      </c>
      <c r="C3" s="185"/>
      <c r="D3" s="185"/>
      <c r="E3" s="185"/>
      <c r="F3" s="185"/>
      <c r="G3" s="185"/>
      <c r="H3" s="185"/>
      <c r="I3" s="185"/>
      <c r="J3" s="185"/>
      <c r="K3" s="185"/>
      <c r="L3" s="185"/>
      <c r="M3" s="185"/>
      <c r="N3" s="185"/>
      <c r="O3" s="81"/>
    </row>
    <row r="4" spans="1:15" x14ac:dyDescent="0.2">
      <c r="A4" s="81"/>
      <c r="L4" s="1"/>
      <c r="O4" s="81"/>
    </row>
    <row r="5" spans="1:15" x14ac:dyDescent="0.2">
      <c r="A5" s="81"/>
      <c r="C5" s="74" t="s">
        <v>259</v>
      </c>
      <c r="D5" s="74"/>
      <c r="E5" s="74"/>
      <c r="F5" s="74"/>
      <c r="G5" s="74"/>
      <c r="H5" s="74"/>
      <c r="I5" s="74"/>
      <c r="J5" s="74"/>
      <c r="K5" s="83"/>
      <c r="L5" s="83"/>
      <c r="M5" s="125">
        <f ca="1">TODAY()</f>
        <v>43020</v>
      </c>
      <c r="O5" s="81"/>
    </row>
    <row r="6" spans="1:15" x14ac:dyDescent="0.2">
      <c r="A6" s="81"/>
      <c r="L6" s="1"/>
      <c r="O6" s="81"/>
    </row>
    <row r="7" spans="1:15" x14ac:dyDescent="0.2">
      <c r="A7" s="81"/>
      <c r="L7" s="1"/>
      <c r="O7" s="81"/>
    </row>
    <row r="8" spans="1:15" x14ac:dyDescent="0.2">
      <c r="A8" s="81"/>
      <c r="C8" s="75" t="s">
        <v>260</v>
      </c>
      <c r="D8" s="133" t="str">
        <f>Compound_Name_D</f>
        <v>DIDT</v>
      </c>
      <c r="L8" s="1"/>
      <c r="O8" s="81"/>
    </row>
    <row r="9" spans="1:15" x14ac:dyDescent="0.2">
      <c r="A9" s="81"/>
      <c r="C9" s="75" t="s">
        <v>261</v>
      </c>
      <c r="D9" s="133" t="str">
        <f>Version</f>
        <v>Version Final 1.1</v>
      </c>
      <c r="L9" s="1"/>
      <c r="O9" s="81"/>
    </row>
    <row r="10" spans="1:15" x14ac:dyDescent="0.2">
      <c r="A10" s="81"/>
      <c r="L10" s="1"/>
      <c r="O10" s="81"/>
    </row>
    <row r="11" spans="1:15" x14ac:dyDescent="0.2">
      <c r="A11" s="81"/>
      <c r="C11" s="184" t="s">
        <v>122</v>
      </c>
      <c r="D11" s="184"/>
      <c r="E11" s="184"/>
      <c r="F11" s="184"/>
      <c r="G11" s="184"/>
      <c r="L11" s="1"/>
      <c r="O11" s="81"/>
    </row>
    <row r="12" spans="1:15" x14ac:dyDescent="0.2">
      <c r="A12" s="81"/>
      <c r="C12" s="76"/>
      <c r="L12" s="1"/>
      <c r="O12" s="81"/>
    </row>
    <row r="13" spans="1:15" x14ac:dyDescent="0.2">
      <c r="A13" s="81"/>
      <c r="C13" s="183" t="s">
        <v>282</v>
      </c>
      <c r="D13" s="183"/>
      <c r="E13" s="183"/>
      <c r="F13" s="183"/>
      <c r="G13" s="183"/>
      <c r="L13" s="1"/>
      <c r="O13" s="81"/>
    </row>
    <row r="14" spans="1:15" x14ac:dyDescent="0.2">
      <c r="A14" s="81"/>
      <c r="C14" s="133" t="s">
        <v>175</v>
      </c>
      <c r="F14" s="133">
        <f>Application_Factor_D</f>
        <v>0</v>
      </c>
      <c r="L14" s="1"/>
      <c r="O14" s="81"/>
    </row>
    <row r="15" spans="1:15" x14ac:dyDescent="0.2">
      <c r="A15" s="81"/>
      <c r="C15" s="133" t="s">
        <v>281</v>
      </c>
      <c r="F15" s="133" t="e">
        <f>Leaching_Product_D</f>
        <v>#DIV/0!</v>
      </c>
      <c r="L15" s="1"/>
      <c r="O15" s="81"/>
    </row>
    <row r="16" spans="1:15" x14ac:dyDescent="0.2">
      <c r="A16" s="81"/>
      <c r="L16" s="1"/>
      <c r="O16" s="81"/>
    </row>
    <row r="17" spans="1:17" x14ac:dyDescent="0.2">
      <c r="A17" s="81"/>
      <c r="C17" s="75" t="s">
        <v>304</v>
      </c>
      <c r="L17" s="1"/>
      <c r="O17" s="81"/>
    </row>
    <row r="18" spans="1:17" x14ac:dyDescent="0.2">
      <c r="A18" s="81"/>
      <c r="C18" s="152" t="s">
        <v>175</v>
      </c>
      <c r="F18" s="133">
        <f>Application_Conversion_Factor_D</f>
        <v>0</v>
      </c>
      <c r="L18" s="1"/>
      <c r="O18" s="102"/>
      <c r="P18" s="89"/>
      <c r="Q18" s="89"/>
    </row>
    <row r="19" spans="1:17" x14ac:dyDescent="0.2">
      <c r="A19" s="81"/>
      <c r="C19" s="152" t="s">
        <v>281</v>
      </c>
      <c r="F19" s="133" t="e">
        <f>Leaching_Conversion_Factor_D</f>
        <v>#DIV/0!</v>
      </c>
      <c r="L19" s="1"/>
      <c r="O19" s="102"/>
      <c r="P19" s="89"/>
      <c r="Q19" s="89"/>
    </row>
    <row r="20" spans="1:17" x14ac:dyDescent="0.2">
      <c r="A20" s="81"/>
      <c r="L20" s="1"/>
      <c r="O20" s="81"/>
    </row>
    <row r="21" spans="1:17" x14ac:dyDescent="0.2">
      <c r="A21" s="81"/>
      <c r="C21" s="183" t="s">
        <v>168</v>
      </c>
      <c r="D21" s="183"/>
      <c r="E21" s="183"/>
      <c r="F21" s="183"/>
      <c r="G21" s="183"/>
      <c r="L21" s="1"/>
      <c r="O21" s="81"/>
    </row>
    <row r="22" spans="1:17" x14ac:dyDescent="0.2">
      <c r="A22" s="81"/>
      <c r="C22" s="182" t="s">
        <v>245</v>
      </c>
      <c r="D22" s="182"/>
      <c r="E22" s="182"/>
      <c r="F22" s="182"/>
      <c r="G22" s="133">
        <f>PNEC_Aquatic_Inside_D</f>
        <v>1.7999999999999999E-2</v>
      </c>
      <c r="L22" s="1"/>
      <c r="O22" s="81"/>
    </row>
    <row r="23" spans="1:17" x14ac:dyDescent="0.2">
      <c r="A23" s="81"/>
      <c r="C23" s="182" t="s">
        <v>246</v>
      </c>
      <c r="D23" s="182"/>
      <c r="E23" s="182"/>
      <c r="F23" s="182"/>
      <c r="G23" s="133">
        <f>PNEC_Sediment_Inside_D</f>
        <v>1.37E-4</v>
      </c>
      <c r="L23" s="1"/>
      <c r="O23" s="81"/>
    </row>
    <row r="24" spans="1:17" x14ac:dyDescent="0.2">
      <c r="A24" s="81"/>
      <c r="C24" s="182" t="s">
        <v>247</v>
      </c>
      <c r="D24" s="182"/>
      <c r="E24" s="182"/>
      <c r="F24" s="182"/>
      <c r="G24" s="133">
        <f>PNEC_Aquatic_Surrounding_D</f>
        <v>1.7999999999999999E-2</v>
      </c>
      <c r="L24" s="1"/>
      <c r="O24" s="81"/>
    </row>
    <row r="25" spans="1:17" x14ac:dyDescent="0.2">
      <c r="A25" s="81"/>
      <c r="C25" s="182" t="s">
        <v>270</v>
      </c>
      <c r="D25" s="182"/>
      <c r="E25" s="182"/>
      <c r="F25" s="182"/>
      <c r="G25" s="133">
        <f>PNEC_Sediment_Surrounding_D</f>
        <v>1.37E-4</v>
      </c>
      <c r="L25" s="1"/>
      <c r="O25" s="81"/>
    </row>
    <row r="26" spans="1:17" x14ac:dyDescent="0.2">
      <c r="A26" s="81"/>
      <c r="L26" s="1"/>
      <c r="O26" s="81"/>
    </row>
    <row r="27" spans="1:17" x14ac:dyDescent="0.2">
      <c r="A27" s="81"/>
      <c r="C27" s="183" t="s">
        <v>164</v>
      </c>
      <c r="D27" s="183"/>
      <c r="E27" s="183"/>
      <c r="F27" s="183"/>
      <c r="G27" s="183"/>
      <c r="L27" s="1"/>
      <c r="O27" s="81"/>
    </row>
    <row r="28" spans="1:17" ht="25.5" x14ac:dyDescent="0.2">
      <c r="A28" s="81"/>
      <c r="F28" s="101" t="s">
        <v>279</v>
      </c>
      <c r="G28" s="101" t="s">
        <v>280</v>
      </c>
      <c r="L28" s="1"/>
      <c r="O28" s="81"/>
    </row>
    <row r="29" spans="1:17" x14ac:dyDescent="0.2">
      <c r="A29" s="81"/>
      <c r="C29" s="133" t="s">
        <v>274</v>
      </c>
      <c r="F29" s="133">
        <f>Background_SW_Atlantic_D</f>
        <v>0</v>
      </c>
      <c r="G29" s="133">
        <f>Background_Sed_Atlantic_D</f>
        <v>0</v>
      </c>
      <c r="L29" s="1"/>
      <c r="O29" s="81"/>
    </row>
    <row r="30" spans="1:17" x14ac:dyDescent="0.2">
      <c r="A30" s="81"/>
      <c r="C30" s="133" t="s">
        <v>275</v>
      </c>
      <c r="F30" s="133">
        <f>Background_SW_Med_D</f>
        <v>0</v>
      </c>
      <c r="G30" s="133">
        <f>Background_Sed_Med_D</f>
        <v>0</v>
      </c>
      <c r="L30" s="1"/>
      <c r="O30" s="102"/>
      <c r="P30" s="89"/>
      <c r="Q30" s="89"/>
    </row>
    <row r="31" spans="1:17" x14ac:dyDescent="0.2">
      <c r="A31" s="81"/>
      <c r="C31" s="133" t="s">
        <v>276</v>
      </c>
      <c r="F31" s="133">
        <f>Background_SW_Baltic_D</f>
        <v>0</v>
      </c>
      <c r="G31" s="133">
        <f>Background_Sed_baltic_D</f>
        <v>0</v>
      </c>
      <c r="L31" s="1"/>
      <c r="O31" s="102"/>
      <c r="P31" s="89"/>
      <c r="Q31" s="89"/>
    </row>
    <row r="32" spans="1:17" x14ac:dyDescent="0.2">
      <c r="A32" s="81"/>
      <c r="C32" s="133" t="s">
        <v>277</v>
      </c>
      <c r="F32" s="133">
        <f>Background_SW_Baltic_Transition_D</f>
        <v>0</v>
      </c>
      <c r="G32" s="133">
        <f>Background_Sed_Baltic_Transition_D</f>
        <v>0</v>
      </c>
      <c r="L32" s="1"/>
      <c r="O32" s="102"/>
      <c r="P32" s="89"/>
      <c r="Q32" s="89"/>
    </row>
    <row r="33" spans="1:23" x14ac:dyDescent="0.2">
      <c r="A33" s="81"/>
      <c r="C33" s="133" t="s">
        <v>301</v>
      </c>
      <c r="F33" s="133">
        <f>Background_SW_OECD_D</f>
        <v>0</v>
      </c>
      <c r="G33" s="133">
        <f>Background_Sed_OECD_D</f>
        <v>0</v>
      </c>
      <c r="L33" s="1"/>
      <c r="O33" s="102"/>
      <c r="P33" s="89"/>
      <c r="Q33" s="89"/>
    </row>
    <row r="34" spans="1:23" x14ac:dyDescent="0.2">
      <c r="A34" s="81"/>
      <c r="L34" s="1"/>
      <c r="O34" s="102"/>
      <c r="P34" s="89"/>
      <c r="Q34" s="89"/>
    </row>
    <row r="35" spans="1:23" x14ac:dyDescent="0.2">
      <c r="A35" s="81"/>
      <c r="C35" s="76" t="s">
        <v>272</v>
      </c>
      <c r="L35" s="1"/>
      <c r="O35" s="102"/>
      <c r="P35" s="89"/>
      <c r="Q35" s="89"/>
    </row>
    <row r="36" spans="1:23" x14ac:dyDescent="0.2">
      <c r="A36" s="81"/>
      <c r="O36" s="102"/>
      <c r="P36" s="89"/>
      <c r="Q36" s="89"/>
    </row>
    <row r="37" spans="1:23" ht="63.75" x14ac:dyDescent="0.2">
      <c r="A37" s="81"/>
      <c r="C37" s="169" t="s">
        <v>274</v>
      </c>
      <c r="D37" s="170"/>
      <c r="E37" s="171"/>
      <c r="F37" s="148" t="s">
        <v>244</v>
      </c>
      <c r="G37" s="148" t="s">
        <v>334</v>
      </c>
      <c r="H37" s="148" t="s">
        <v>335</v>
      </c>
      <c r="I37" s="148" t="s">
        <v>336</v>
      </c>
      <c r="J37" s="148" t="s">
        <v>170</v>
      </c>
      <c r="K37" s="148" t="s">
        <v>337</v>
      </c>
      <c r="L37" s="148" t="s">
        <v>338</v>
      </c>
      <c r="M37" s="148" t="s">
        <v>339</v>
      </c>
      <c r="N37" s="92"/>
      <c r="O37" s="103"/>
      <c r="P37" s="92"/>
      <c r="Q37" s="89"/>
      <c r="S37" s="89"/>
      <c r="T37" s="78"/>
      <c r="U37" s="78"/>
      <c r="V37" s="78"/>
      <c r="W37" s="78"/>
    </row>
    <row r="38" spans="1:23" x14ac:dyDescent="0.2">
      <c r="A38" s="81"/>
      <c r="C38" s="169" t="s">
        <v>271</v>
      </c>
      <c r="D38" s="170"/>
      <c r="E38" s="171"/>
      <c r="F38" s="100" t="e">
        <f>Output_Atlantic_D!F61</f>
        <v>#DIV/0!</v>
      </c>
      <c r="G38" s="100" t="e">
        <f>Output_Atlantic_D!G61</f>
        <v>#DIV/0!</v>
      </c>
      <c r="H38" s="100" t="e">
        <f>Output_Atlantic_D!H61</f>
        <v>#DIV/0!</v>
      </c>
      <c r="I38" s="100" t="e">
        <f>Output_Atlantic_D!I61</f>
        <v>#DIV/0!</v>
      </c>
      <c r="J38" s="100" t="e">
        <f>Output_Atlantic_D!J61</f>
        <v>#DIV/0!</v>
      </c>
      <c r="K38" s="100" t="e">
        <f>Output_Atlantic_D!K61</f>
        <v>#DIV/0!</v>
      </c>
      <c r="L38" s="100" t="e">
        <f>Output_Atlantic_D!L61</f>
        <v>#DIV/0!</v>
      </c>
      <c r="M38" s="100" t="e">
        <f>Output_Atlantic_D!M61</f>
        <v>#DIV/0!</v>
      </c>
      <c r="N38" s="89"/>
      <c r="O38" s="102"/>
      <c r="P38" s="89"/>
      <c r="Q38" s="89"/>
      <c r="R38" s="89"/>
      <c r="S38" s="89"/>
    </row>
    <row r="39" spans="1:23" ht="12.75" customHeight="1" x14ac:dyDescent="0.2">
      <c r="A39" s="81"/>
      <c r="C39" s="169" t="s">
        <v>120</v>
      </c>
      <c r="D39" s="170"/>
      <c r="E39" s="171"/>
      <c r="F39" s="100" t="e">
        <f>Output_Atlantic_D!F62</f>
        <v>#DIV/0!</v>
      </c>
      <c r="G39" s="100" t="e">
        <f>Output_Atlantic_D!G62</f>
        <v>#DIV/0!</v>
      </c>
      <c r="H39" s="100" t="e">
        <f>Output_Atlantic_D!H62</f>
        <v>#DIV/0!</v>
      </c>
      <c r="I39" s="100" t="e">
        <f>Output_Atlantic_D!I62</f>
        <v>#DIV/0!</v>
      </c>
      <c r="J39" s="100" t="e">
        <f>Output_Atlantic_D!J62</f>
        <v>#DIV/0!</v>
      </c>
      <c r="K39" s="100" t="e">
        <f>Output_Atlantic_D!K62</f>
        <v>#DIV/0!</v>
      </c>
      <c r="L39" s="100" t="e">
        <f>Output_Atlantic_D!L62</f>
        <v>#DIV/0!</v>
      </c>
      <c r="M39" s="100" t="e">
        <f>Output_Atlantic_D!M62</f>
        <v>#DIV/0!</v>
      </c>
      <c r="O39" s="81"/>
    </row>
    <row r="40" spans="1:23" x14ac:dyDescent="0.2">
      <c r="A40" s="81"/>
      <c r="C40" s="169" t="s">
        <v>121</v>
      </c>
      <c r="D40" s="170"/>
      <c r="E40" s="171"/>
      <c r="F40" s="100" t="e">
        <f>Output_Atlantic_D!F63</f>
        <v>#DIV/0!</v>
      </c>
      <c r="G40" s="100" t="e">
        <f>Output_Atlantic_D!G63</f>
        <v>#DIV/0!</v>
      </c>
      <c r="H40" s="100" t="e">
        <f>Output_Atlantic_D!H63</f>
        <v>#DIV/0!</v>
      </c>
      <c r="I40" s="100" t="e">
        <f>Output_Atlantic_D!I63</f>
        <v>#DIV/0!</v>
      </c>
      <c r="J40" s="100" t="e">
        <f>Output_Atlantic_D!J63</f>
        <v>#DIV/0!</v>
      </c>
      <c r="K40" s="100" t="e">
        <f>Output_Atlantic_D!K63</f>
        <v>#DIV/0!</v>
      </c>
      <c r="L40" s="100" t="e">
        <f>Output_Atlantic_D!L63</f>
        <v>#DIV/0!</v>
      </c>
      <c r="M40" s="100" t="e">
        <f>Output_Atlantic_D!M63</f>
        <v>#DIV/0!</v>
      </c>
      <c r="O40" s="81"/>
    </row>
    <row r="41" spans="1:23" x14ac:dyDescent="0.2">
      <c r="A41" s="81"/>
      <c r="C41" s="89"/>
      <c r="D41" s="89"/>
      <c r="E41" s="89"/>
      <c r="F41" s="89"/>
      <c r="G41" s="89"/>
      <c r="H41" s="89"/>
      <c r="I41" s="89"/>
      <c r="O41" s="81"/>
    </row>
    <row r="42" spans="1:23" x14ac:dyDescent="0.2">
      <c r="A42" s="81"/>
      <c r="C42" s="89"/>
      <c r="D42" s="89"/>
      <c r="E42" s="89"/>
      <c r="F42" s="89"/>
      <c r="G42" s="89"/>
      <c r="H42" s="89"/>
      <c r="I42" s="89"/>
      <c r="O42" s="81"/>
    </row>
    <row r="43" spans="1:23" ht="63.75" x14ac:dyDescent="0.2">
      <c r="A43" s="81"/>
      <c r="C43" s="169" t="s">
        <v>275</v>
      </c>
      <c r="D43" s="170"/>
      <c r="E43" s="171"/>
      <c r="F43" s="148" t="s">
        <v>244</v>
      </c>
      <c r="G43" s="148" t="s">
        <v>334</v>
      </c>
      <c r="H43" s="148" t="s">
        <v>335</v>
      </c>
      <c r="I43" s="148" t="s">
        <v>336</v>
      </c>
      <c r="J43" s="148" t="s">
        <v>170</v>
      </c>
      <c r="K43" s="148" t="s">
        <v>337</v>
      </c>
      <c r="L43" s="148" t="s">
        <v>338</v>
      </c>
      <c r="M43" s="148" t="s">
        <v>339</v>
      </c>
      <c r="O43" s="81"/>
    </row>
    <row r="44" spans="1:23" x14ac:dyDescent="0.2">
      <c r="A44" s="81"/>
      <c r="C44" s="169" t="s">
        <v>271</v>
      </c>
      <c r="D44" s="170"/>
      <c r="E44" s="171"/>
      <c r="F44" s="100" t="e">
        <f>Output_Med_D!F60</f>
        <v>#DIV/0!</v>
      </c>
      <c r="G44" s="100" t="e">
        <f>Output_Med_D!G60</f>
        <v>#DIV/0!</v>
      </c>
      <c r="H44" s="100" t="e">
        <f>Output_Med_D!H60</f>
        <v>#DIV/0!</v>
      </c>
      <c r="I44" s="100" t="e">
        <f>Output_Med_D!I60</f>
        <v>#DIV/0!</v>
      </c>
      <c r="J44" s="100" t="e">
        <f>Output_Med_D!J60</f>
        <v>#DIV/0!</v>
      </c>
      <c r="K44" s="100" t="e">
        <f>Output_Med_D!K60</f>
        <v>#DIV/0!</v>
      </c>
      <c r="L44" s="100" t="e">
        <f>Output_Med_D!L60</f>
        <v>#DIV/0!</v>
      </c>
      <c r="M44" s="100" t="e">
        <f>Output_Med_D!M60</f>
        <v>#DIV/0!</v>
      </c>
      <c r="O44" s="81"/>
    </row>
    <row r="45" spans="1:23" x14ac:dyDescent="0.2">
      <c r="A45" s="81"/>
      <c r="C45" s="169" t="s">
        <v>120</v>
      </c>
      <c r="D45" s="170"/>
      <c r="E45" s="171"/>
      <c r="F45" s="100" t="e">
        <f>Output_Med_D!F61</f>
        <v>#DIV/0!</v>
      </c>
      <c r="G45" s="100" t="e">
        <f>Output_Med_D!G61</f>
        <v>#DIV/0!</v>
      </c>
      <c r="H45" s="100" t="e">
        <f>Output_Med_D!H61</f>
        <v>#DIV/0!</v>
      </c>
      <c r="I45" s="100" t="e">
        <f>Output_Med_D!I61</f>
        <v>#DIV/0!</v>
      </c>
      <c r="J45" s="100" t="e">
        <f>Output_Med_D!J61</f>
        <v>#DIV/0!</v>
      </c>
      <c r="K45" s="100" t="e">
        <f>Output_Med_D!K61</f>
        <v>#DIV/0!</v>
      </c>
      <c r="L45" s="100" t="e">
        <f>Output_Med_D!L61</f>
        <v>#DIV/0!</v>
      </c>
      <c r="M45" s="100" t="e">
        <f>Output_Med_D!M61</f>
        <v>#DIV/0!</v>
      </c>
      <c r="O45" s="81"/>
    </row>
    <row r="46" spans="1:23" x14ac:dyDescent="0.2">
      <c r="A46" s="81"/>
      <c r="C46" s="169" t="s">
        <v>121</v>
      </c>
      <c r="D46" s="170"/>
      <c r="E46" s="171"/>
      <c r="F46" s="100" t="e">
        <f>Output_Med_D!F62</f>
        <v>#DIV/0!</v>
      </c>
      <c r="G46" s="100" t="e">
        <f>Output_Med_D!G62</f>
        <v>#DIV/0!</v>
      </c>
      <c r="H46" s="100" t="e">
        <f>Output_Med_D!H62</f>
        <v>#DIV/0!</v>
      </c>
      <c r="I46" s="100" t="e">
        <f>Output_Med_D!I62</f>
        <v>#DIV/0!</v>
      </c>
      <c r="J46" s="100" t="e">
        <f>Output_Med_D!J62</f>
        <v>#DIV/0!</v>
      </c>
      <c r="K46" s="100" t="e">
        <f>Output_Med_D!K62</f>
        <v>#DIV/0!</v>
      </c>
      <c r="L46" s="100" t="e">
        <f>Output_Med_D!L62</f>
        <v>#DIV/0!</v>
      </c>
      <c r="M46" s="100" t="e">
        <f>Output_Med_D!M62</f>
        <v>#DIV/0!</v>
      </c>
      <c r="O46" s="81"/>
    </row>
    <row r="47" spans="1:23" x14ac:dyDescent="0.2">
      <c r="A47" s="81"/>
      <c r="C47" s="89"/>
      <c r="D47" s="89"/>
      <c r="E47" s="89"/>
      <c r="F47" s="89"/>
      <c r="G47" s="89"/>
      <c r="H47" s="89"/>
      <c r="I47" s="89"/>
      <c r="O47" s="81"/>
    </row>
    <row r="48" spans="1:23" x14ac:dyDescent="0.2">
      <c r="A48" s="81"/>
      <c r="C48" s="89"/>
      <c r="D48" s="89"/>
      <c r="E48" s="89"/>
      <c r="F48" s="89"/>
      <c r="G48" s="89"/>
      <c r="H48" s="89"/>
      <c r="I48" s="89"/>
      <c r="O48" s="81"/>
    </row>
    <row r="49" spans="1:26" ht="63.75" x14ac:dyDescent="0.2">
      <c r="A49" s="81"/>
      <c r="C49" s="169" t="s">
        <v>276</v>
      </c>
      <c r="D49" s="170"/>
      <c r="E49" s="171"/>
      <c r="F49" s="148" t="s">
        <v>244</v>
      </c>
      <c r="G49" s="148" t="s">
        <v>334</v>
      </c>
      <c r="H49" s="148" t="s">
        <v>335</v>
      </c>
      <c r="I49" s="148" t="s">
        <v>336</v>
      </c>
      <c r="J49" s="148" t="s">
        <v>170</v>
      </c>
      <c r="K49" s="148" t="s">
        <v>337</v>
      </c>
      <c r="L49" s="148" t="s">
        <v>338</v>
      </c>
      <c r="M49" s="148" t="s">
        <v>339</v>
      </c>
      <c r="O49" s="81"/>
    </row>
    <row r="50" spans="1:26" x14ac:dyDescent="0.2">
      <c r="A50" s="81"/>
      <c r="C50" s="169" t="s">
        <v>271</v>
      </c>
      <c r="D50" s="170"/>
      <c r="E50" s="171"/>
      <c r="F50" s="100" t="e">
        <f>Output_Baltic_D!F52</f>
        <v>#DIV/0!</v>
      </c>
      <c r="G50" s="100" t="e">
        <f>Output_Baltic_D!G52</f>
        <v>#DIV/0!</v>
      </c>
      <c r="H50" s="100" t="e">
        <f>Output_Baltic_D!H52</f>
        <v>#DIV/0!</v>
      </c>
      <c r="I50" s="100" t="e">
        <f>Output_Baltic_D!I52</f>
        <v>#DIV/0!</v>
      </c>
      <c r="J50" s="100" t="e">
        <f>Output_Baltic_D!J52</f>
        <v>#DIV/0!</v>
      </c>
      <c r="K50" s="100" t="e">
        <f>Output_Baltic_D!K52</f>
        <v>#DIV/0!</v>
      </c>
      <c r="L50" s="100" t="e">
        <f>Output_Baltic_D!L52</f>
        <v>#DIV/0!</v>
      </c>
      <c r="M50" s="100" t="e">
        <f>Output_Baltic_D!M52</f>
        <v>#DIV/0!</v>
      </c>
      <c r="O50" s="81"/>
    </row>
    <row r="51" spans="1:26" x14ac:dyDescent="0.2">
      <c r="A51" s="81"/>
      <c r="C51" s="169" t="s">
        <v>120</v>
      </c>
      <c r="D51" s="170"/>
      <c r="E51" s="171"/>
      <c r="F51" s="100" t="e">
        <f>Output_Baltic_D!F53</f>
        <v>#DIV/0!</v>
      </c>
      <c r="G51" s="100" t="e">
        <f>Output_Baltic_D!G53</f>
        <v>#DIV/0!</v>
      </c>
      <c r="H51" s="100" t="e">
        <f>Output_Baltic_D!H53</f>
        <v>#DIV/0!</v>
      </c>
      <c r="I51" s="100" t="e">
        <f>Output_Baltic_D!I53</f>
        <v>#DIV/0!</v>
      </c>
      <c r="J51" s="100" t="e">
        <f>Output_Baltic_D!J53</f>
        <v>#DIV/0!</v>
      </c>
      <c r="K51" s="100" t="e">
        <f>Output_Baltic_D!K53</f>
        <v>#DIV/0!</v>
      </c>
      <c r="L51" s="100" t="e">
        <f>Output_Baltic_D!L53</f>
        <v>#DIV/0!</v>
      </c>
      <c r="M51" s="100" t="e">
        <f>Output_Baltic_D!M53</f>
        <v>#DIV/0!</v>
      </c>
      <c r="O51" s="81"/>
    </row>
    <row r="52" spans="1:26" x14ac:dyDescent="0.2">
      <c r="A52" s="81"/>
      <c r="C52" s="169" t="s">
        <v>121</v>
      </c>
      <c r="D52" s="170"/>
      <c r="E52" s="171"/>
      <c r="F52" s="100" t="e">
        <f>Output_Baltic_D!F54</f>
        <v>#DIV/0!</v>
      </c>
      <c r="G52" s="100" t="e">
        <f>Output_Baltic_D!G54</f>
        <v>#DIV/0!</v>
      </c>
      <c r="H52" s="100" t="e">
        <f>Output_Baltic_D!H54</f>
        <v>#DIV/0!</v>
      </c>
      <c r="I52" s="100" t="e">
        <f>Output_Baltic_D!I54</f>
        <v>#DIV/0!</v>
      </c>
      <c r="J52" s="100" t="e">
        <f>Output_Baltic_D!J54</f>
        <v>#DIV/0!</v>
      </c>
      <c r="K52" s="100" t="e">
        <f>Output_Baltic_D!K54</f>
        <v>#DIV/0!</v>
      </c>
      <c r="L52" s="100" t="e">
        <f>Output_Baltic_D!L54</f>
        <v>#DIV/0!</v>
      </c>
      <c r="M52" s="100" t="e">
        <f>Output_Baltic_D!M54</f>
        <v>#DIV/0!</v>
      </c>
      <c r="O52" s="81"/>
    </row>
    <row r="53" spans="1:26" x14ac:dyDescent="0.2">
      <c r="A53" s="81"/>
      <c r="C53" s="89"/>
      <c r="D53" s="89"/>
      <c r="E53" s="89"/>
      <c r="F53" s="89"/>
      <c r="G53" s="89"/>
      <c r="H53" s="89"/>
      <c r="I53" s="89"/>
      <c r="O53" s="81"/>
    </row>
    <row r="54" spans="1:26" x14ac:dyDescent="0.2">
      <c r="A54" s="81"/>
      <c r="C54" s="89"/>
      <c r="D54" s="89"/>
      <c r="E54" s="89"/>
      <c r="F54" s="89"/>
      <c r="G54" s="89"/>
      <c r="H54" s="89"/>
      <c r="I54" s="89"/>
      <c r="O54" s="81"/>
    </row>
    <row r="55" spans="1:26" ht="63.75" x14ac:dyDescent="0.2">
      <c r="A55" s="81"/>
      <c r="C55" s="169" t="s">
        <v>277</v>
      </c>
      <c r="D55" s="170"/>
      <c r="E55" s="171"/>
      <c r="F55" s="148" t="s">
        <v>244</v>
      </c>
      <c r="G55" s="148" t="s">
        <v>334</v>
      </c>
      <c r="H55" s="148" t="s">
        <v>335</v>
      </c>
      <c r="I55" s="148" t="s">
        <v>336</v>
      </c>
      <c r="J55" s="148" t="s">
        <v>170</v>
      </c>
      <c r="K55" s="148" t="s">
        <v>337</v>
      </c>
      <c r="L55" s="148" t="s">
        <v>338</v>
      </c>
      <c r="M55" s="148" t="s">
        <v>339</v>
      </c>
      <c r="O55" s="81"/>
    </row>
    <row r="56" spans="1:26" x14ac:dyDescent="0.2">
      <c r="A56" s="81"/>
      <c r="C56" s="169" t="s">
        <v>271</v>
      </c>
      <c r="D56" s="170"/>
      <c r="E56" s="171"/>
      <c r="F56" s="100" t="e">
        <f>Output_Baltic_Transition_D!F31</f>
        <v>#DIV/0!</v>
      </c>
      <c r="G56" s="100" t="e">
        <f>Output_Baltic_Transition_D!G31</f>
        <v>#DIV/0!</v>
      </c>
      <c r="H56" s="100" t="e">
        <f>Output_Baltic_Transition_D!H31</f>
        <v>#DIV/0!</v>
      </c>
      <c r="I56" s="100" t="e">
        <f>Output_Baltic_Transition_D!I31</f>
        <v>#DIV/0!</v>
      </c>
      <c r="J56" s="100" t="e">
        <f>Output_Baltic_Transition_D!J31</f>
        <v>#DIV/0!</v>
      </c>
      <c r="K56" s="100" t="e">
        <f>Output_Baltic_Transition_D!K31</f>
        <v>#DIV/0!</v>
      </c>
      <c r="L56" s="100" t="e">
        <f>Output_Baltic_Transition_D!L31</f>
        <v>#DIV/0!</v>
      </c>
      <c r="M56" s="100" t="e">
        <f>Output_Baltic_Transition_D!M31</f>
        <v>#DIV/0!</v>
      </c>
      <c r="O56" s="81"/>
    </row>
    <row r="57" spans="1:26" x14ac:dyDescent="0.2">
      <c r="A57" s="81"/>
      <c r="C57" s="169" t="s">
        <v>120</v>
      </c>
      <c r="D57" s="170"/>
      <c r="E57" s="171"/>
      <c r="F57" s="100" t="e">
        <f>Output_Baltic_Transition_D!F32</f>
        <v>#DIV/0!</v>
      </c>
      <c r="G57" s="100" t="e">
        <f>Output_Baltic_Transition_D!G32</f>
        <v>#DIV/0!</v>
      </c>
      <c r="H57" s="100" t="e">
        <f>Output_Baltic_Transition_D!H32</f>
        <v>#DIV/0!</v>
      </c>
      <c r="I57" s="100" t="e">
        <f>Output_Baltic_Transition_D!I32</f>
        <v>#DIV/0!</v>
      </c>
      <c r="J57" s="100" t="e">
        <f>Output_Baltic_Transition_D!J32</f>
        <v>#DIV/0!</v>
      </c>
      <c r="K57" s="100" t="e">
        <f>Output_Baltic_Transition_D!K32</f>
        <v>#DIV/0!</v>
      </c>
      <c r="L57" s="100" t="e">
        <f>Output_Baltic_Transition_D!L32</f>
        <v>#DIV/0!</v>
      </c>
      <c r="M57" s="100" t="e">
        <f>Output_Baltic_Transition_D!M32</f>
        <v>#DIV/0!</v>
      </c>
      <c r="O57" s="81"/>
    </row>
    <row r="58" spans="1:26" x14ac:dyDescent="0.2">
      <c r="A58" s="81"/>
      <c r="C58" s="169" t="s">
        <v>121</v>
      </c>
      <c r="D58" s="170"/>
      <c r="E58" s="171"/>
      <c r="F58" s="100" t="e">
        <f>Output_Baltic_Transition_D!F33</f>
        <v>#DIV/0!</v>
      </c>
      <c r="G58" s="100" t="e">
        <f>Output_Baltic_Transition_D!G33</f>
        <v>#DIV/0!</v>
      </c>
      <c r="H58" s="100" t="e">
        <f>Output_Baltic_Transition_D!H33</f>
        <v>#DIV/0!</v>
      </c>
      <c r="I58" s="100" t="e">
        <f>Output_Baltic_Transition_D!I33</f>
        <v>#DIV/0!</v>
      </c>
      <c r="J58" s="100" t="e">
        <f>Output_Baltic_Transition_D!J33</f>
        <v>#DIV/0!</v>
      </c>
      <c r="K58" s="100" t="e">
        <f>Output_Baltic_Transition_D!K33</f>
        <v>#DIV/0!</v>
      </c>
      <c r="L58" s="100" t="e">
        <f>Output_Baltic_Transition_D!L33</f>
        <v>#DIV/0!</v>
      </c>
      <c r="M58" s="100" t="e">
        <f>Output_Baltic_Transition_D!M33</f>
        <v>#DIV/0!</v>
      </c>
      <c r="O58" s="81"/>
    </row>
    <row r="59" spans="1:26" x14ac:dyDescent="0.2">
      <c r="A59" s="81"/>
      <c r="C59" s="118"/>
      <c r="D59" s="118"/>
      <c r="E59" s="118"/>
      <c r="F59" s="119"/>
      <c r="G59" s="119"/>
      <c r="H59" s="119"/>
      <c r="I59" s="119"/>
      <c r="J59" s="119"/>
      <c r="K59" s="119"/>
      <c r="L59" s="119"/>
      <c r="M59" s="119"/>
      <c r="O59" s="81"/>
    </row>
    <row r="60" spans="1:26" ht="63.75" x14ac:dyDescent="0.2">
      <c r="A60" s="81"/>
      <c r="C60" s="172" t="s">
        <v>296</v>
      </c>
      <c r="D60" s="173"/>
      <c r="E60" s="174"/>
      <c r="F60" s="148" t="s">
        <v>244</v>
      </c>
      <c r="G60" s="148" t="s">
        <v>334</v>
      </c>
      <c r="H60" s="148" t="s">
        <v>335</v>
      </c>
      <c r="I60" s="148" t="s">
        <v>336</v>
      </c>
      <c r="J60" s="148" t="s">
        <v>170</v>
      </c>
      <c r="K60" s="148" t="s">
        <v>337</v>
      </c>
      <c r="L60" s="148" t="s">
        <v>338</v>
      </c>
      <c r="M60" s="148" t="s">
        <v>339</v>
      </c>
      <c r="O60" s="81"/>
    </row>
    <row r="61" spans="1:26" x14ac:dyDescent="0.2">
      <c r="A61" s="81"/>
      <c r="C61" s="175"/>
      <c r="D61" s="176"/>
      <c r="E61" s="177"/>
      <c r="F61" s="100" t="e">
        <f>Output_OECD_Marina_D!D14</f>
        <v>#DIV/0!</v>
      </c>
      <c r="G61" s="100" t="e">
        <f>Output_OECD_Marina_D!E14</f>
        <v>#DIV/0!</v>
      </c>
      <c r="H61" s="100" t="e">
        <f>Output_OECD_Marina_D!F14</f>
        <v>#DIV/0!</v>
      </c>
      <c r="I61" s="100" t="e">
        <f>Output_OECD_Marina_D!G14</f>
        <v>#DIV/0!</v>
      </c>
      <c r="J61" s="100" t="e">
        <f>Output_OECD_Marina_D!H14</f>
        <v>#DIV/0!</v>
      </c>
      <c r="K61" s="100" t="e">
        <f>Output_OECD_Marina_D!I14</f>
        <v>#DIV/0!</v>
      </c>
      <c r="L61" s="100" t="e">
        <f>Output_OECD_Marina_D!J14</f>
        <v>#DIV/0!</v>
      </c>
      <c r="M61" s="100" t="e">
        <f>Output_OECD_Marina_D!K14</f>
        <v>#DIV/0!</v>
      </c>
      <c r="O61" s="81"/>
    </row>
    <row r="62" spans="1:26" x14ac:dyDescent="0.2">
      <c r="A62" s="81"/>
      <c r="C62" s="76"/>
      <c r="D62" s="76"/>
      <c r="L62" s="1"/>
      <c r="O62" s="81"/>
      <c r="Q62" s="90"/>
      <c r="R62" s="90"/>
      <c r="S62" s="89"/>
      <c r="T62" s="89"/>
      <c r="U62" s="89"/>
      <c r="V62" s="89"/>
      <c r="W62" s="89"/>
      <c r="X62" s="89"/>
      <c r="Y62" s="20"/>
      <c r="Z62" s="1"/>
    </row>
    <row r="63" spans="1:26" x14ac:dyDescent="0.2">
      <c r="A63" s="81"/>
      <c r="B63" s="81"/>
      <c r="C63" s="82"/>
      <c r="D63" s="81"/>
      <c r="E63" s="81"/>
      <c r="F63" s="81"/>
      <c r="G63" s="81"/>
      <c r="H63" s="81"/>
      <c r="I63" s="81"/>
      <c r="J63" s="81"/>
      <c r="K63" s="81"/>
      <c r="L63" s="81"/>
      <c r="M63" s="81"/>
      <c r="N63" s="81"/>
      <c r="O63" s="81"/>
      <c r="Q63" s="91"/>
      <c r="R63" s="91"/>
      <c r="S63" s="89"/>
      <c r="T63" s="89"/>
      <c r="U63" s="89"/>
      <c r="V63" s="89"/>
      <c r="W63" s="89"/>
      <c r="X63" s="89"/>
      <c r="Y63" s="20"/>
      <c r="Z63" s="1"/>
    </row>
    <row r="64" spans="1:26" x14ac:dyDescent="0.2">
      <c r="A64" s="81"/>
      <c r="C64" s="76" t="s">
        <v>273</v>
      </c>
      <c r="O64" s="81"/>
    </row>
    <row r="65" spans="1:15" x14ac:dyDescent="0.2">
      <c r="A65" s="81"/>
      <c r="B65" s="133"/>
      <c r="O65" s="81"/>
    </row>
    <row r="66" spans="1:15" x14ac:dyDescent="0.2">
      <c r="A66" s="81"/>
      <c r="C66" s="104" t="s">
        <v>262</v>
      </c>
      <c r="D66" s="88"/>
      <c r="E66" s="88"/>
      <c r="F66" s="88"/>
      <c r="G66" s="88"/>
      <c r="H66" s="88"/>
      <c r="O66" s="81"/>
    </row>
    <row r="67" spans="1:15" ht="117" customHeight="1" x14ac:dyDescent="0.2">
      <c r="A67" s="81"/>
      <c r="B67" s="133"/>
      <c r="C67" s="77" t="s">
        <v>10</v>
      </c>
      <c r="D67" s="178" t="s">
        <v>11</v>
      </c>
      <c r="E67" s="179"/>
      <c r="F67" s="148" t="s">
        <v>244</v>
      </c>
      <c r="G67" s="148" t="s">
        <v>334</v>
      </c>
      <c r="H67" s="148" t="s">
        <v>335</v>
      </c>
      <c r="I67" s="148" t="s">
        <v>336</v>
      </c>
      <c r="O67" s="81"/>
    </row>
    <row r="68" spans="1:15" x14ac:dyDescent="0.2">
      <c r="A68" s="81"/>
      <c r="C68" s="77" t="s">
        <v>65</v>
      </c>
      <c r="D68" s="77" t="s">
        <v>13</v>
      </c>
      <c r="E68" s="77">
        <v>1</v>
      </c>
      <c r="F68" s="100" t="e">
        <f>Atlantic_Scenario_Calculation_D!K20</f>
        <v>#DIV/0!</v>
      </c>
      <c r="G68" s="100" t="e">
        <f>Atlantic_Scenario_Calculation_D!L20</f>
        <v>#DIV/0!</v>
      </c>
      <c r="H68" s="100" t="e">
        <f>Atlantic_Scenario_Calculation_D!M20</f>
        <v>#DIV/0!</v>
      </c>
      <c r="I68" s="100" t="e">
        <f>Atlantic_Scenario_Calculation_D!N20</f>
        <v>#DIV/0!</v>
      </c>
      <c r="O68" s="81"/>
    </row>
    <row r="69" spans="1:15" x14ac:dyDescent="0.2">
      <c r="A69" s="81"/>
      <c r="C69" s="77" t="s">
        <v>66</v>
      </c>
      <c r="D69" s="77" t="s">
        <v>13</v>
      </c>
      <c r="E69" s="77">
        <v>2</v>
      </c>
      <c r="F69" s="100" t="e">
        <f>Atlantic_Scenario_Calculation_D!K21</f>
        <v>#DIV/0!</v>
      </c>
      <c r="G69" s="100" t="e">
        <f>Atlantic_Scenario_Calculation_D!L21</f>
        <v>#DIV/0!</v>
      </c>
      <c r="H69" s="100" t="e">
        <f>Atlantic_Scenario_Calculation_D!M21</f>
        <v>#DIV/0!</v>
      </c>
      <c r="I69" s="100" t="e">
        <f>Atlantic_Scenario_Calculation_D!N21</f>
        <v>#DIV/0!</v>
      </c>
      <c r="O69" s="81"/>
    </row>
    <row r="70" spans="1:15" x14ac:dyDescent="0.2">
      <c r="A70" s="81"/>
      <c r="C70" s="77" t="s">
        <v>67</v>
      </c>
      <c r="D70" s="77" t="s">
        <v>13</v>
      </c>
      <c r="E70" s="77">
        <v>3</v>
      </c>
      <c r="F70" s="100" t="e">
        <f>Atlantic_Scenario_Calculation_D!K22</f>
        <v>#DIV/0!</v>
      </c>
      <c r="G70" s="100" t="e">
        <f>Atlantic_Scenario_Calculation_D!L22</f>
        <v>#DIV/0!</v>
      </c>
      <c r="H70" s="100" t="e">
        <f>Atlantic_Scenario_Calculation_D!M22</f>
        <v>#DIV/0!</v>
      </c>
      <c r="I70" s="100" t="e">
        <f>Atlantic_Scenario_Calculation_D!N22</f>
        <v>#DIV/0!</v>
      </c>
      <c r="O70" s="81"/>
    </row>
    <row r="71" spans="1:15" x14ac:dyDescent="0.2">
      <c r="A71" s="81"/>
      <c r="C71" s="77" t="s">
        <v>68</v>
      </c>
      <c r="D71" s="77" t="s">
        <v>14</v>
      </c>
      <c r="E71" s="77">
        <v>1</v>
      </c>
      <c r="F71" s="100" t="e">
        <f>Atlantic_Scenario_Calculation_D!K23</f>
        <v>#DIV/0!</v>
      </c>
      <c r="G71" s="100" t="e">
        <f>Atlantic_Scenario_Calculation_D!L23</f>
        <v>#DIV/0!</v>
      </c>
      <c r="H71" s="100" t="e">
        <f>Atlantic_Scenario_Calculation_D!M23</f>
        <v>#DIV/0!</v>
      </c>
      <c r="I71" s="100" t="e">
        <f>Atlantic_Scenario_Calculation_D!N23</f>
        <v>#DIV/0!</v>
      </c>
      <c r="O71" s="81"/>
    </row>
    <row r="72" spans="1:15" x14ac:dyDescent="0.2">
      <c r="A72" s="81"/>
      <c r="C72" s="77" t="s">
        <v>69</v>
      </c>
      <c r="D72" s="77" t="s">
        <v>14</v>
      </c>
      <c r="E72" s="77">
        <v>10</v>
      </c>
      <c r="F72" s="100" t="e">
        <f>Atlantic_Scenario_Calculation_D!K24</f>
        <v>#DIV/0!</v>
      </c>
      <c r="G72" s="100" t="e">
        <f>Atlantic_Scenario_Calculation_D!L24</f>
        <v>#DIV/0!</v>
      </c>
      <c r="H72" s="100" t="e">
        <f>Atlantic_Scenario_Calculation_D!M24</f>
        <v>#DIV/0!</v>
      </c>
      <c r="I72" s="100" t="e">
        <f>Atlantic_Scenario_Calculation_D!N24</f>
        <v>#DIV/0!</v>
      </c>
      <c r="O72" s="81"/>
    </row>
    <row r="73" spans="1:15" x14ac:dyDescent="0.2">
      <c r="A73" s="81"/>
      <c r="C73" s="77" t="s">
        <v>70</v>
      </c>
      <c r="D73" s="77" t="s">
        <v>14</v>
      </c>
      <c r="E73" s="77">
        <v>3</v>
      </c>
      <c r="F73" s="100" t="e">
        <f>Atlantic_Scenario_Calculation_D!K25</f>
        <v>#DIV/0!</v>
      </c>
      <c r="G73" s="100" t="e">
        <f>Atlantic_Scenario_Calculation_D!L25</f>
        <v>#DIV/0!</v>
      </c>
      <c r="H73" s="100" t="e">
        <f>Atlantic_Scenario_Calculation_D!M25</f>
        <v>#DIV/0!</v>
      </c>
      <c r="I73" s="100" t="e">
        <f>Atlantic_Scenario_Calculation_D!N25</f>
        <v>#DIV/0!</v>
      </c>
      <c r="O73" s="81"/>
    </row>
    <row r="74" spans="1:15" x14ac:dyDescent="0.2">
      <c r="A74" s="81"/>
      <c r="C74" s="77" t="s">
        <v>71</v>
      </c>
      <c r="D74" s="77" t="s">
        <v>14</v>
      </c>
      <c r="E74" s="77">
        <v>4</v>
      </c>
      <c r="F74" s="100" t="e">
        <f>Atlantic_Scenario_Calculation_D!K26</f>
        <v>#DIV/0!</v>
      </c>
      <c r="G74" s="100" t="e">
        <f>Atlantic_Scenario_Calculation_D!L26</f>
        <v>#DIV/0!</v>
      </c>
      <c r="H74" s="100" t="e">
        <f>Atlantic_Scenario_Calculation_D!M26</f>
        <v>#DIV/0!</v>
      </c>
      <c r="I74" s="100" t="e">
        <f>Atlantic_Scenario_Calculation_D!N26</f>
        <v>#DIV/0!</v>
      </c>
      <c r="O74" s="81"/>
    </row>
    <row r="75" spans="1:15" x14ac:dyDescent="0.2">
      <c r="A75" s="81"/>
      <c r="C75" s="77" t="s">
        <v>72</v>
      </c>
      <c r="D75" s="77" t="s">
        <v>14</v>
      </c>
      <c r="E75" s="77">
        <v>5</v>
      </c>
      <c r="F75" s="100" t="e">
        <f>Atlantic_Scenario_Calculation_D!K27</f>
        <v>#DIV/0!</v>
      </c>
      <c r="G75" s="100" t="e">
        <f>Atlantic_Scenario_Calculation_D!L27</f>
        <v>#DIV/0!</v>
      </c>
      <c r="H75" s="100" t="e">
        <f>Atlantic_Scenario_Calculation_D!M27</f>
        <v>#DIV/0!</v>
      </c>
      <c r="I75" s="100" t="e">
        <f>Atlantic_Scenario_Calculation_D!N27</f>
        <v>#DIV/0!</v>
      </c>
      <c r="O75" s="81"/>
    </row>
    <row r="76" spans="1:15" x14ac:dyDescent="0.2">
      <c r="A76" s="81"/>
      <c r="C76" s="77" t="s">
        <v>73</v>
      </c>
      <c r="D76" s="77" t="s">
        <v>14</v>
      </c>
      <c r="E76" s="77">
        <v>7</v>
      </c>
      <c r="F76" s="100" t="e">
        <f>Atlantic_Scenario_Calculation_D!K28</f>
        <v>#DIV/0!</v>
      </c>
      <c r="G76" s="100" t="e">
        <f>Atlantic_Scenario_Calculation_D!L28</f>
        <v>#DIV/0!</v>
      </c>
      <c r="H76" s="100" t="e">
        <f>Atlantic_Scenario_Calculation_D!M28</f>
        <v>#DIV/0!</v>
      </c>
      <c r="I76" s="100" t="e">
        <f>Atlantic_Scenario_Calculation_D!N28</f>
        <v>#DIV/0!</v>
      </c>
      <c r="O76" s="81"/>
    </row>
    <row r="77" spans="1:15" x14ac:dyDescent="0.2">
      <c r="A77" s="81"/>
      <c r="C77" s="77" t="s">
        <v>21</v>
      </c>
      <c r="D77" s="77" t="s">
        <v>14</v>
      </c>
      <c r="E77" s="77">
        <v>8</v>
      </c>
      <c r="F77" s="100" t="e">
        <f>Atlantic_Scenario_Calculation_D!K29</f>
        <v>#DIV/0!</v>
      </c>
      <c r="G77" s="100" t="e">
        <f>Atlantic_Scenario_Calculation_D!L29</f>
        <v>#DIV/0!</v>
      </c>
      <c r="H77" s="100" t="e">
        <f>Atlantic_Scenario_Calculation_D!M29</f>
        <v>#DIV/0!</v>
      </c>
      <c r="I77" s="100" t="e">
        <f>Atlantic_Scenario_Calculation_D!N29</f>
        <v>#DIV/0!</v>
      </c>
      <c r="O77" s="81"/>
    </row>
    <row r="78" spans="1:15" x14ac:dyDescent="0.2">
      <c r="A78" s="81"/>
      <c r="C78" s="77" t="s">
        <v>22</v>
      </c>
      <c r="D78" s="77" t="s">
        <v>14</v>
      </c>
      <c r="E78" s="77">
        <v>9</v>
      </c>
      <c r="F78" s="100" t="e">
        <f>Atlantic_Scenario_Calculation_D!K30</f>
        <v>#DIV/0!</v>
      </c>
      <c r="G78" s="100" t="e">
        <f>Atlantic_Scenario_Calculation_D!L30</f>
        <v>#DIV/0!</v>
      </c>
      <c r="H78" s="100" t="e">
        <f>Atlantic_Scenario_Calculation_D!M30</f>
        <v>#DIV/0!</v>
      </c>
      <c r="I78" s="100" t="e">
        <f>Atlantic_Scenario_Calculation_D!N30</f>
        <v>#DIV/0!</v>
      </c>
      <c r="O78" s="81"/>
    </row>
    <row r="79" spans="1:15" x14ac:dyDescent="0.2">
      <c r="A79" s="81"/>
      <c r="C79" s="77" t="s">
        <v>23</v>
      </c>
      <c r="D79" s="77" t="s">
        <v>15</v>
      </c>
      <c r="E79" s="77">
        <v>1</v>
      </c>
      <c r="F79" s="100" t="e">
        <f>Atlantic_Scenario_Calculation_D!K31</f>
        <v>#DIV/0!</v>
      </c>
      <c r="G79" s="100" t="e">
        <f>Atlantic_Scenario_Calculation_D!L31</f>
        <v>#DIV/0!</v>
      </c>
      <c r="H79" s="100" t="e">
        <f>Atlantic_Scenario_Calculation_D!M31</f>
        <v>#DIV/0!</v>
      </c>
      <c r="I79" s="100" t="e">
        <f>Atlantic_Scenario_Calculation_D!N31</f>
        <v>#DIV/0!</v>
      </c>
      <c r="O79" s="81"/>
    </row>
    <row r="80" spans="1:15" x14ac:dyDescent="0.2">
      <c r="A80" s="81"/>
      <c r="C80" s="77" t="s">
        <v>24</v>
      </c>
      <c r="D80" s="77" t="s">
        <v>15</v>
      </c>
      <c r="E80" s="77">
        <v>2</v>
      </c>
      <c r="F80" s="100" t="e">
        <f>Atlantic_Scenario_Calculation_D!K32</f>
        <v>#DIV/0!</v>
      </c>
      <c r="G80" s="100" t="e">
        <f>Atlantic_Scenario_Calculation_D!L32</f>
        <v>#DIV/0!</v>
      </c>
      <c r="H80" s="100" t="e">
        <f>Atlantic_Scenario_Calculation_D!M32</f>
        <v>#DIV/0!</v>
      </c>
      <c r="I80" s="100" t="e">
        <f>Atlantic_Scenario_Calculation_D!N32</f>
        <v>#DIV/0!</v>
      </c>
      <c r="O80" s="81"/>
    </row>
    <row r="81" spans="1:15" x14ac:dyDescent="0.2">
      <c r="A81" s="81"/>
      <c r="C81" s="77" t="s">
        <v>25</v>
      </c>
      <c r="D81" s="77" t="s">
        <v>16</v>
      </c>
      <c r="E81" s="77">
        <v>3</v>
      </c>
      <c r="F81" s="100" t="e">
        <f>Atlantic_Scenario_Calculation_D!K33</f>
        <v>#DIV/0!</v>
      </c>
      <c r="G81" s="100" t="e">
        <f>Atlantic_Scenario_Calculation_D!L33</f>
        <v>#DIV/0!</v>
      </c>
      <c r="H81" s="100" t="e">
        <f>Atlantic_Scenario_Calculation_D!M33</f>
        <v>#DIV/0!</v>
      </c>
      <c r="I81" s="100" t="e">
        <f>Atlantic_Scenario_Calculation_D!N33</f>
        <v>#DIV/0!</v>
      </c>
      <c r="O81" s="81"/>
    </row>
    <row r="82" spans="1:15" x14ac:dyDescent="0.2">
      <c r="A82" s="81"/>
      <c r="C82" s="77" t="s">
        <v>26</v>
      </c>
      <c r="D82" s="77" t="s">
        <v>16</v>
      </c>
      <c r="E82" s="77">
        <v>1</v>
      </c>
      <c r="F82" s="100" t="e">
        <f>Atlantic_Scenario_Calculation_D!K34</f>
        <v>#DIV/0!</v>
      </c>
      <c r="G82" s="100" t="e">
        <f>Atlantic_Scenario_Calculation_D!L34</f>
        <v>#DIV/0!</v>
      </c>
      <c r="H82" s="100" t="e">
        <f>Atlantic_Scenario_Calculation_D!M34</f>
        <v>#DIV/0!</v>
      </c>
      <c r="I82" s="100" t="e">
        <f>Atlantic_Scenario_Calculation_D!N34</f>
        <v>#DIV/0!</v>
      </c>
      <c r="O82" s="81"/>
    </row>
    <row r="83" spans="1:15" x14ac:dyDescent="0.2">
      <c r="A83" s="81"/>
      <c r="C83" s="77" t="s">
        <v>27</v>
      </c>
      <c r="D83" s="77" t="s">
        <v>16</v>
      </c>
      <c r="E83" s="77">
        <v>2</v>
      </c>
      <c r="F83" s="100" t="e">
        <f>Atlantic_Scenario_Calculation_D!K35</f>
        <v>#DIV/0!</v>
      </c>
      <c r="G83" s="100" t="e">
        <f>Atlantic_Scenario_Calculation_D!L35</f>
        <v>#DIV/0!</v>
      </c>
      <c r="H83" s="100" t="e">
        <f>Atlantic_Scenario_Calculation_D!M35</f>
        <v>#DIV/0!</v>
      </c>
      <c r="I83" s="100" t="e">
        <f>Atlantic_Scenario_Calculation_D!N35</f>
        <v>#DIV/0!</v>
      </c>
      <c r="O83" s="81"/>
    </row>
    <row r="84" spans="1:15" x14ac:dyDescent="0.2">
      <c r="A84" s="81"/>
      <c r="C84" s="77" t="s">
        <v>28</v>
      </c>
      <c r="D84" s="77" t="s">
        <v>16</v>
      </c>
      <c r="E84" s="77">
        <v>4</v>
      </c>
      <c r="F84" s="100" t="e">
        <f>Atlantic_Scenario_Calculation_D!K36</f>
        <v>#DIV/0!</v>
      </c>
      <c r="G84" s="100" t="e">
        <f>Atlantic_Scenario_Calculation_D!L36</f>
        <v>#DIV/0!</v>
      </c>
      <c r="H84" s="100" t="e">
        <f>Atlantic_Scenario_Calculation_D!M36</f>
        <v>#DIV/0!</v>
      </c>
      <c r="I84" s="100" t="e">
        <f>Atlantic_Scenario_Calculation_D!N36</f>
        <v>#DIV/0!</v>
      </c>
      <c r="O84" s="81"/>
    </row>
    <row r="85" spans="1:15" x14ac:dyDescent="0.2">
      <c r="A85" s="81"/>
      <c r="C85" s="77" t="s">
        <v>29</v>
      </c>
      <c r="D85" s="77" t="s">
        <v>16</v>
      </c>
      <c r="E85" s="77">
        <v>5</v>
      </c>
      <c r="F85" s="100" t="e">
        <f>Atlantic_Scenario_Calculation_D!K37</f>
        <v>#DIV/0!</v>
      </c>
      <c r="G85" s="100" t="e">
        <f>Atlantic_Scenario_Calculation_D!L37</f>
        <v>#DIV/0!</v>
      </c>
      <c r="H85" s="100" t="e">
        <f>Atlantic_Scenario_Calculation_D!M37</f>
        <v>#DIV/0!</v>
      </c>
      <c r="I85" s="100" t="e">
        <f>Atlantic_Scenario_Calculation_D!N37</f>
        <v>#DIV/0!</v>
      </c>
      <c r="O85" s="81"/>
    </row>
    <row r="86" spans="1:15" x14ac:dyDescent="0.2">
      <c r="A86" s="81"/>
      <c r="C86" s="77" t="s">
        <v>30</v>
      </c>
      <c r="D86" s="77" t="s">
        <v>15</v>
      </c>
      <c r="E86" s="77">
        <v>10</v>
      </c>
      <c r="F86" s="100" t="e">
        <f>Atlantic_Scenario_Calculation_D!K38</f>
        <v>#DIV/0!</v>
      </c>
      <c r="G86" s="100" t="e">
        <f>Atlantic_Scenario_Calculation_D!L38</f>
        <v>#DIV/0!</v>
      </c>
      <c r="H86" s="100" t="e">
        <f>Atlantic_Scenario_Calculation_D!M38</f>
        <v>#DIV/0!</v>
      </c>
      <c r="I86" s="100" t="e">
        <f>Atlantic_Scenario_Calculation_D!N38</f>
        <v>#DIV/0!</v>
      </c>
      <c r="O86" s="81"/>
    </row>
    <row r="87" spans="1:15" x14ac:dyDescent="0.2">
      <c r="A87" s="81"/>
      <c r="C87" s="77" t="s">
        <v>32</v>
      </c>
      <c r="D87" s="77" t="s">
        <v>17</v>
      </c>
      <c r="E87" s="77">
        <v>1</v>
      </c>
      <c r="F87" s="100" t="e">
        <f>Atlantic_Scenario_Calculation_D!K39</f>
        <v>#DIV/0!</v>
      </c>
      <c r="G87" s="100" t="e">
        <f>Atlantic_Scenario_Calculation_D!L39</f>
        <v>#DIV/0!</v>
      </c>
      <c r="H87" s="100" t="e">
        <f>Atlantic_Scenario_Calculation_D!M39</f>
        <v>#DIV/0!</v>
      </c>
      <c r="I87" s="100" t="e">
        <f>Atlantic_Scenario_Calculation_D!N39</f>
        <v>#DIV/0!</v>
      </c>
      <c r="O87" s="81"/>
    </row>
    <row r="88" spans="1:15" x14ac:dyDescent="0.2">
      <c r="A88" s="81"/>
      <c r="C88" s="77" t="s">
        <v>31</v>
      </c>
      <c r="D88" s="77" t="s">
        <v>17</v>
      </c>
      <c r="E88" s="77">
        <v>2</v>
      </c>
      <c r="F88" s="100" t="e">
        <f>Atlantic_Scenario_Calculation_D!K40</f>
        <v>#DIV/0!</v>
      </c>
      <c r="G88" s="100" t="e">
        <f>Atlantic_Scenario_Calculation_D!L40</f>
        <v>#DIV/0!</v>
      </c>
      <c r="H88" s="100" t="e">
        <f>Atlantic_Scenario_Calculation_D!M40</f>
        <v>#DIV/0!</v>
      </c>
      <c r="I88" s="100" t="e">
        <f>Atlantic_Scenario_Calculation_D!N40</f>
        <v>#DIV/0!</v>
      </c>
      <c r="O88" s="81"/>
    </row>
    <row r="89" spans="1:15" x14ac:dyDescent="0.2">
      <c r="A89" s="81"/>
      <c r="C89" s="77" t="s">
        <v>33</v>
      </c>
      <c r="D89" s="77" t="s">
        <v>17</v>
      </c>
      <c r="E89" s="77">
        <v>3</v>
      </c>
      <c r="F89" s="100" t="e">
        <f>Atlantic_Scenario_Calculation_D!K41</f>
        <v>#DIV/0!</v>
      </c>
      <c r="G89" s="100" t="e">
        <f>Atlantic_Scenario_Calculation_D!L41</f>
        <v>#DIV/0!</v>
      </c>
      <c r="H89" s="100" t="e">
        <f>Atlantic_Scenario_Calculation_D!M41</f>
        <v>#DIV/0!</v>
      </c>
      <c r="I89" s="100" t="e">
        <f>Atlantic_Scenario_Calculation_D!N41</f>
        <v>#DIV/0!</v>
      </c>
      <c r="O89" s="81"/>
    </row>
    <row r="90" spans="1:15" x14ac:dyDescent="0.2">
      <c r="A90" s="81"/>
      <c r="C90" s="77" t="s">
        <v>34</v>
      </c>
      <c r="D90" s="77" t="s">
        <v>17</v>
      </c>
      <c r="E90" s="77">
        <v>4</v>
      </c>
      <c r="F90" s="100" t="e">
        <f>Atlantic_Scenario_Calculation_D!K42</f>
        <v>#DIV/0!</v>
      </c>
      <c r="G90" s="100" t="e">
        <f>Atlantic_Scenario_Calculation_D!L42</f>
        <v>#DIV/0!</v>
      </c>
      <c r="H90" s="100" t="e">
        <f>Atlantic_Scenario_Calculation_D!M42</f>
        <v>#DIV/0!</v>
      </c>
      <c r="I90" s="100" t="e">
        <f>Atlantic_Scenario_Calculation_D!N42</f>
        <v>#DIV/0!</v>
      </c>
      <c r="O90" s="81"/>
    </row>
    <row r="91" spans="1:15" x14ac:dyDescent="0.2">
      <c r="A91" s="81"/>
      <c r="C91" s="77" t="s">
        <v>35</v>
      </c>
      <c r="D91" s="77" t="s">
        <v>17</v>
      </c>
      <c r="E91" s="77">
        <v>5</v>
      </c>
      <c r="F91" s="100" t="e">
        <f>Atlantic_Scenario_Calculation_D!K43</f>
        <v>#DIV/0!</v>
      </c>
      <c r="G91" s="100" t="e">
        <f>Atlantic_Scenario_Calculation_D!L43</f>
        <v>#DIV/0!</v>
      </c>
      <c r="H91" s="100" t="e">
        <f>Atlantic_Scenario_Calculation_D!M43</f>
        <v>#DIV/0!</v>
      </c>
      <c r="I91" s="100" t="e">
        <f>Atlantic_Scenario_Calculation_D!N43</f>
        <v>#DIV/0!</v>
      </c>
      <c r="O91" s="81"/>
    </row>
    <row r="92" spans="1:15" x14ac:dyDescent="0.2">
      <c r="A92" s="81"/>
      <c r="C92" s="77" t="s">
        <v>36</v>
      </c>
      <c r="D92" s="77" t="s">
        <v>17</v>
      </c>
      <c r="E92" s="77">
        <v>6</v>
      </c>
      <c r="F92" s="100" t="e">
        <f>Atlantic_Scenario_Calculation_D!K44</f>
        <v>#DIV/0!</v>
      </c>
      <c r="G92" s="100" t="e">
        <f>Atlantic_Scenario_Calculation_D!L44</f>
        <v>#DIV/0!</v>
      </c>
      <c r="H92" s="100" t="e">
        <f>Atlantic_Scenario_Calculation_D!M44</f>
        <v>#DIV/0!</v>
      </c>
      <c r="I92" s="100" t="e">
        <f>Atlantic_Scenario_Calculation_D!N44</f>
        <v>#DIV/0!</v>
      </c>
      <c r="O92" s="81"/>
    </row>
    <row r="93" spans="1:15" x14ac:dyDescent="0.2">
      <c r="A93" s="81"/>
      <c r="C93" s="77" t="s">
        <v>37</v>
      </c>
      <c r="D93" s="77" t="s">
        <v>17</v>
      </c>
      <c r="E93" s="77">
        <v>7</v>
      </c>
      <c r="F93" s="100" t="e">
        <f>Atlantic_Scenario_Calculation_D!K45</f>
        <v>#DIV/0!</v>
      </c>
      <c r="G93" s="100" t="e">
        <f>Atlantic_Scenario_Calculation_D!L45</f>
        <v>#DIV/0!</v>
      </c>
      <c r="H93" s="100" t="e">
        <f>Atlantic_Scenario_Calculation_D!M45</f>
        <v>#DIV/0!</v>
      </c>
      <c r="I93" s="100" t="e">
        <f>Atlantic_Scenario_Calculation_D!N45</f>
        <v>#DIV/0!</v>
      </c>
      <c r="O93" s="81"/>
    </row>
    <row r="94" spans="1:15" x14ac:dyDescent="0.2">
      <c r="A94" s="81"/>
      <c r="C94" s="77" t="s">
        <v>38</v>
      </c>
      <c r="D94" s="77" t="s">
        <v>17</v>
      </c>
      <c r="E94" s="77">
        <v>8</v>
      </c>
      <c r="F94" s="100" t="e">
        <f>Atlantic_Scenario_Calculation_D!K46</f>
        <v>#DIV/0!</v>
      </c>
      <c r="G94" s="100" t="e">
        <f>Atlantic_Scenario_Calculation_D!L46</f>
        <v>#DIV/0!</v>
      </c>
      <c r="H94" s="100" t="e">
        <f>Atlantic_Scenario_Calculation_D!M46</f>
        <v>#DIV/0!</v>
      </c>
      <c r="I94" s="100" t="e">
        <f>Atlantic_Scenario_Calculation_D!N46</f>
        <v>#DIV/0!</v>
      </c>
      <c r="O94" s="81"/>
    </row>
    <row r="95" spans="1:15" x14ac:dyDescent="0.2">
      <c r="A95" s="81"/>
      <c r="C95" s="77" t="s">
        <v>39</v>
      </c>
      <c r="D95" s="77" t="s">
        <v>18</v>
      </c>
      <c r="E95" s="77">
        <v>5</v>
      </c>
      <c r="F95" s="100" t="e">
        <f>Atlantic_Scenario_Calculation_D!K47</f>
        <v>#DIV/0!</v>
      </c>
      <c r="G95" s="100" t="e">
        <f>Atlantic_Scenario_Calculation_D!L47</f>
        <v>#DIV/0!</v>
      </c>
      <c r="H95" s="100" t="e">
        <f>Atlantic_Scenario_Calculation_D!M47</f>
        <v>#DIV/0!</v>
      </c>
      <c r="I95" s="100" t="e">
        <f>Atlantic_Scenario_Calculation_D!N47</f>
        <v>#DIV/0!</v>
      </c>
      <c r="O95" s="81"/>
    </row>
    <row r="96" spans="1:15" x14ac:dyDescent="0.2">
      <c r="A96" s="81"/>
      <c r="C96" s="77" t="s">
        <v>40</v>
      </c>
      <c r="D96" s="77" t="s">
        <v>18</v>
      </c>
      <c r="E96" s="77">
        <v>8</v>
      </c>
      <c r="F96" s="100" t="e">
        <f>Atlantic_Scenario_Calculation_D!K48</f>
        <v>#DIV/0!</v>
      </c>
      <c r="G96" s="100" t="e">
        <f>Atlantic_Scenario_Calculation_D!L48</f>
        <v>#DIV/0!</v>
      </c>
      <c r="H96" s="100" t="e">
        <f>Atlantic_Scenario_Calculation_D!M48</f>
        <v>#DIV/0!</v>
      </c>
      <c r="I96" s="100" t="e">
        <f>Atlantic_Scenario_Calculation_D!N48</f>
        <v>#DIV/0!</v>
      </c>
      <c r="O96" s="81"/>
    </row>
    <row r="97" spans="1:15" x14ac:dyDescent="0.2">
      <c r="A97" s="81"/>
      <c r="C97" s="77" t="s">
        <v>41</v>
      </c>
      <c r="D97" s="77" t="s">
        <v>15</v>
      </c>
      <c r="E97" s="77">
        <v>4</v>
      </c>
      <c r="F97" s="100" t="e">
        <f>Atlantic_Scenario_Calculation_D!K49</f>
        <v>#DIV/0!</v>
      </c>
      <c r="G97" s="100" t="e">
        <f>Atlantic_Scenario_Calculation_D!L49</f>
        <v>#DIV/0!</v>
      </c>
      <c r="H97" s="100" t="e">
        <f>Atlantic_Scenario_Calculation_D!M49</f>
        <v>#DIV/0!</v>
      </c>
      <c r="I97" s="100" t="e">
        <f>Atlantic_Scenario_Calculation_D!N49</f>
        <v>#DIV/0!</v>
      </c>
      <c r="O97" s="81"/>
    </row>
    <row r="98" spans="1:15" x14ac:dyDescent="0.2">
      <c r="A98" s="81"/>
      <c r="C98" s="77" t="s">
        <v>42</v>
      </c>
      <c r="D98" s="77" t="s">
        <v>15</v>
      </c>
      <c r="E98" s="77">
        <v>5</v>
      </c>
      <c r="F98" s="100" t="e">
        <f>Atlantic_Scenario_Calculation_D!K50</f>
        <v>#DIV/0!</v>
      </c>
      <c r="G98" s="100" t="e">
        <f>Atlantic_Scenario_Calculation_D!L50</f>
        <v>#DIV/0!</v>
      </c>
      <c r="H98" s="100" t="e">
        <f>Atlantic_Scenario_Calculation_D!M50</f>
        <v>#DIV/0!</v>
      </c>
      <c r="I98" s="100" t="e">
        <f>Atlantic_Scenario_Calculation_D!N50</f>
        <v>#DIV/0!</v>
      </c>
      <c r="O98" s="81"/>
    </row>
    <row r="99" spans="1:15" x14ac:dyDescent="0.2">
      <c r="A99" s="81"/>
      <c r="C99" s="77" t="s">
        <v>43</v>
      </c>
      <c r="D99" s="77" t="s">
        <v>15</v>
      </c>
      <c r="E99" s="77">
        <v>6</v>
      </c>
      <c r="F99" s="100" t="e">
        <f>Atlantic_Scenario_Calculation_D!K51</f>
        <v>#DIV/0!</v>
      </c>
      <c r="G99" s="100" t="e">
        <f>Atlantic_Scenario_Calculation_D!L51</f>
        <v>#DIV/0!</v>
      </c>
      <c r="H99" s="100" t="e">
        <f>Atlantic_Scenario_Calculation_D!M51</f>
        <v>#DIV/0!</v>
      </c>
      <c r="I99" s="100" t="e">
        <f>Atlantic_Scenario_Calculation_D!N51</f>
        <v>#DIV/0!</v>
      </c>
      <c r="O99" s="81"/>
    </row>
    <row r="100" spans="1:15" x14ac:dyDescent="0.2">
      <c r="A100" s="81"/>
      <c r="C100" s="77" t="s">
        <v>44</v>
      </c>
      <c r="D100" s="77" t="s">
        <v>15</v>
      </c>
      <c r="E100" s="77">
        <v>7</v>
      </c>
      <c r="F100" s="100" t="e">
        <f>Atlantic_Scenario_Calculation_D!K52</f>
        <v>#DIV/0!</v>
      </c>
      <c r="G100" s="100" t="e">
        <f>Atlantic_Scenario_Calculation_D!L52</f>
        <v>#DIV/0!</v>
      </c>
      <c r="H100" s="100" t="e">
        <f>Atlantic_Scenario_Calculation_D!M52</f>
        <v>#DIV/0!</v>
      </c>
      <c r="I100" s="100" t="e">
        <f>Atlantic_Scenario_Calculation_D!N52</f>
        <v>#DIV/0!</v>
      </c>
      <c r="O100" s="81"/>
    </row>
    <row r="101" spans="1:15" x14ac:dyDescent="0.2">
      <c r="A101" s="81"/>
      <c r="C101" s="77" t="s">
        <v>45</v>
      </c>
      <c r="D101" s="77" t="s">
        <v>15</v>
      </c>
      <c r="E101" s="77">
        <v>8</v>
      </c>
      <c r="F101" s="100" t="e">
        <f>Atlantic_Scenario_Calculation_D!K53</f>
        <v>#DIV/0!</v>
      </c>
      <c r="G101" s="100" t="e">
        <f>Atlantic_Scenario_Calculation_D!L53</f>
        <v>#DIV/0!</v>
      </c>
      <c r="H101" s="100" t="e">
        <f>Atlantic_Scenario_Calculation_D!M53</f>
        <v>#DIV/0!</v>
      </c>
      <c r="I101" s="100" t="e">
        <f>Atlantic_Scenario_Calculation_D!N53</f>
        <v>#DIV/0!</v>
      </c>
      <c r="O101" s="81"/>
    </row>
    <row r="102" spans="1:15" x14ac:dyDescent="0.2">
      <c r="A102" s="81"/>
      <c r="C102" s="77" t="s">
        <v>46</v>
      </c>
      <c r="D102" s="77" t="s">
        <v>15</v>
      </c>
      <c r="E102" s="77">
        <v>9</v>
      </c>
      <c r="F102" s="100" t="e">
        <f>Atlantic_Scenario_Calculation_D!K54</f>
        <v>#DIV/0!</v>
      </c>
      <c r="G102" s="100" t="e">
        <f>Atlantic_Scenario_Calculation_D!L54</f>
        <v>#DIV/0!</v>
      </c>
      <c r="H102" s="100" t="e">
        <f>Atlantic_Scenario_Calculation_D!M54</f>
        <v>#DIV/0!</v>
      </c>
      <c r="I102" s="100" t="e">
        <f>Atlantic_Scenario_Calculation_D!N54</f>
        <v>#DIV/0!</v>
      </c>
      <c r="O102" s="81"/>
    </row>
    <row r="103" spans="1:15" x14ac:dyDescent="0.2">
      <c r="A103" s="81"/>
      <c r="C103" s="77" t="s">
        <v>47</v>
      </c>
      <c r="D103" s="77" t="s">
        <v>19</v>
      </c>
      <c r="E103" s="77">
        <v>10</v>
      </c>
      <c r="F103" s="100" t="e">
        <f>Atlantic_Scenario_Calculation_D!K55</f>
        <v>#DIV/0!</v>
      </c>
      <c r="G103" s="100" t="e">
        <f>Atlantic_Scenario_Calculation_D!L55</f>
        <v>#DIV/0!</v>
      </c>
      <c r="H103" s="100" t="e">
        <f>Atlantic_Scenario_Calculation_D!M55</f>
        <v>#DIV/0!</v>
      </c>
      <c r="I103" s="100" t="e">
        <f>Atlantic_Scenario_Calculation_D!N55</f>
        <v>#DIV/0!</v>
      </c>
      <c r="O103" s="81"/>
    </row>
    <row r="104" spans="1:15" x14ac:dyDescent="0.2">
      <c r="A104" s="81"/>
      <c r="C104" s="77" t="s">
        <v>48</v>
      </c>
      <c r="D104" s="77" t="s">
        <v>19</v>
      </c>
      <c r="E104" s="77">
        <v>4</v>
      </c>
      <c r="F104" s="100" t="e">
        <f>Atlantic_Scenario_Calculation_D!K56</f>
        <v>#DIV/0!</v>
      </c>
      <c r="G104" s="100" t="e">
        <f>Atlantic_Scenario_Calculation_D!L56</f>
        <v>#DIV/0!</v>
      </c>
      <c r="H104" s="100" t="e">
        <f>Atlantic_Scenario_Calculation_D!M56</f>
        <v>#DIV/0!</v>
      </c>
      <c r="I104" s="100" t="e">
        <f>Atlantic_Scenario_Calculation_D!N56</f>
        <v>#DIV/0!</v>
      </c>
      <c r="O104" s="81"/>
    </row>
    <row r="105" spans="1:15" x14ac:dyDescent="0.2">
      <c r="A105" s="81"/>
      <c r="C105" s="77" t="s">
        <v>49</v>
      </c>
      <c r="D105" s="77" t="s">
        <v>19</v>
      </c>
      <c r="E105" s="77">
        <v>5</v>
      </c>
      <c r="F105" s="100" t="e">
        <f>Atlantic_Scenario_Calculation_D!K57</f>
        <v>#DIV/0!</v>
      </c>
      <c r="G105" s="100" t="e">
        <f>Atlantic_Scenario_Calculation_D!L57</f>
        <v>#DIV/0!</v>
      </c>
      <c r="H105" s="100" t="e">
        <f>Atlantic_Scenario_Calculation_D!M57</f>
        <v>#DIV/0!</v>
      </c>
      <c r="I105" s="100" t="e">
        <f>Atlantic_Scenario_Calculation_D!N57</f>
        <v>#DIV/0!</v>
      </c>
      <c r="O105" s="81"/>
    </row>
    <row r="106" spans="1:15" x14ac:dyDescent="0.2">
      <c r="A106" s="81"/>
      <c r="C106" s="77" t="s">
        <v>50</v>
      </c>
      <c r="D106" s="77" t="s">
        <v>19</v>
      </c>
      <c r="E106" s="77">
        <v>8</v>
      </c>
      <c r="F106" s="100" t="e">
        <f>Atlantic_Scenario_Calculation_D!K58</f>
        <v>#DIV/0!</v>
      </c>
      <c r="G106" s="100" t="e">
        <f>Atlantic_Scenario_Calculation_D!L58</f>
        <v>#DIV/0!</v>
      </c>
      <c r="H106" s="100" t="e">
        <f>Atlantic_Scenario_Calculation_D!M58</f>
        <v>#DIV/0!</v>
      </c>
      <c r="I106" s="100" t="e">
        <f>Atlantic_Scenario_Calculation_D!N58</f>
        <v>#DIV/0!</v>
      </c>
      <c r="O106" s="81"/>
    </row>
    <row r="107" spans="1:15" x14ac:dyDescent="0.2">
      <c r="A107" s="81"/>
      <c r="C107" s="77" t="s">
        <v>51</v>
      </c>
      <c r="D107" s="77" t="s">
        <v>18</v>
      </c>
      <c r="E107" s="77">
        <v>4</v>
      </c>
      <c r="F107" s="100" t="e">
        <f>Atlantic_Scenario_Calculation_D!K59</f>
        <v>#DIV/0!</v>
      </c>
      <c r="G107" s="100" t="e">
        <f>Atlantic_Scenario_Calculation_D!L59</f>
        <v>#DIV/0!</v>
      </c>
      <c r="H107" s="100" t="e">
        <f>Atlantic_Scenario_Calculation_D!M59</f>
        <v>#DIV/0!</v>
      </c>
      <c r="I107" s="100" t="e">
        <f>Atlantic_Scenario_Calculation_D!N59</f>
        <v>#DIV/0!</v>
      </c>
      <c r="O107" s="81"/>
    </row>
    <row r="108" spans="1:15" x14ac:dyDescent="0.2">
      <c r="A108" s="81"/>
      <c r="C108" s="77" t="s">
        <v>52</v>
      </c>
      <c r="D108" s="77" t="s">
        <v>19</v>
      </c>
      <c r="E108" s="77">
        <v>3</v>
      </c>
      <c r="F108" s="100" t="e">
        <f>Atlantic_Scenario_Calculation_D!K60</f>
        <v>#DIV/0!</v>
      </c>
      <c r="G108" s="100" t="e">
        <f>Atlantic_Scenario_Calculation_D!L60</f>
        <v>#DIV/0!</v>
      </c>
      <c r="H108" s="100" t="e">
        <f>Atlantic_Scenario_Calculation_D!M60</f>
        <v>#DIV/0!</v>
      </c>
      <c r="I108" s="100" t="e">
        <f>Atlantic_Scenario_Calculation_D!N60</f>
        <v>#DIV/0!</v>
      </c>
      <c r="O108" s="81"/>
    </row>
    <row r="109" spans="1:15" x14ac:dyDescent="0.2">
      <c r="A109" s="81"/>
      <c r="C109" s="77" t="s">
        <v>53</v>
      </c>
      <c r="D109" s="77" t="s">
        <v>19</v>
      </c>
      <c r="E109" s="77">
        <v>6</v>
      </c>
      <c r="F109" s="100" t="e">
        <f>Atlantic_Scenario_Calculation_D!K61</f>
        <v>#DIV/0!</v>
      </c>
      <c r="G109" s="100" t="e">
        <f>Atlantic_Scenario_Calculation_D!L61</f>
        <v>#DIV/0!</v>
      </c>
      <c r="H109" s="100" t="e">
        <f>Atlantic_Scenario_Calculation_D!M61</f>
        <v>#DIV/0!</v>
      </c>
      <c r="I109" s="100" t="e">
        <f>Atlantic_Scenario_Calculation_D!N61</f>
        <v>#DIV/0!</v>
      </c>
      <c r="O109" s="81"/>
    </row>
    <row r="110" spans="1:15" x14ac:dyDescent="0.2">
      <c r="A110" s="81"/>
      <c r="C110" s="77" t="s">
        <v>54</v>
      </c>
      <c r="D110" s="77" t="s">
        <v>19</v>
      </c>
      <c r="E110" s="77">
        <v>1</v>
      </c>
      <c r="F110" s="100" t="e">
        <f>Atlantic_Scenario_Calculation_D!K62</f>
        <v>#DIV/0!</v>
      </c>
      <c r="G110" s="100" t="e">
        <f>Atlantic_Scenario_Calculation_D!L62</f>
        <v>#DIV/0!</v>
      </c>
      <c r="H110" s="100" t="e">
        <f>Atlantic_Scenario_Calculation_D!M62</f>
        <v>#DIV/0!</v>
      </c>
      <c r="I110" s="100" t="e">
        <f>Atlantic_Scenario_Calculation_D!N62</f>
        <v>#DIV/0!</v>
      </c>
      <c r="O110" s="81"/>
    </row>
    <row r="111" spans="1:15" x14ac:dyDescent="0.2">
      <c r="A111" s="81"/>
      <c r="C111" s="77" t="s">
        <v>55</v>
      </c>
      <c r="D111" s="77" t="s">
        <v>19</v>
      </c>
      <c r="E111" s="77">
        <v>9</v>
      </c>
      <c r="F111" s="100" t="e">
        <f>Atlantic_Scenario_Calculation_D!K63</f>
        <v>#DIV/0!</v>
      </c>
      <c r="G111" s="100" t="e">
        <f>Atlantic_Scenario_Calculation_D!L63</f>
        <v>#DIV/0!</v>
      </c>
      <c r="H111" s="100" t="e">
        <f>Atlantic_Scenario_Calculation_D!M63</f>
        <v>#DIV/0!</v>
      </c>
      <c r="I111" s="100" t="e">
        <f>Atlantic_Scenario_Calculation_D!N63</f>
        <v>#DIV/0!</v>
      </c>
      <c r="O111" s="81"/>
    </row>
    <row r="112" spans="1:15" x14ac:dyDescent="0.2">
      <c r="A112" s="81"/>
      <c r="C112" s="77" t="s">
        <v>56</v>
      </c>
      <c r="D112" s="77" t="s">
        <v>20</v>
      </c>
      <c r="E112" s="77">
        <v>1</v>
      </c>
      <c r="F112" s="100" t="e">
        <f>Atlantic_Scenario_Calculation_D!K64</f>
        <v>#DIV/0!</v>
      </c>
      <c r="G112" s="100" t="e">
        <f>Atlantic_Scenario_Calculation_D!L64</f>
        <v>#DIV/0!</v>
      </c>
      <c r="H112" s="100" t="e">
        <f>Atlantic_Scenario_Calculation_D!M64</f>
        <v>#DIV/0!</v>
      </c>
      <c r="I112" s="100" t="e">
        <f>Atlantic_Scenario_Calculation_D!N64</f>
        <v>#DIV/0!</v>
      </c>
      <c r="O112" s="81"/>
    </row>
    <row r="113" spans="1:15" x14ac:dyDescent="0.2">
      <c r="A113" s="81"/>
      <c r="C113" s="77" t="s">
        <v>57</v>
      </c>
      <c r="D113" s="77" t="s">
        <v>20</v>
      </c>
      <c r="E113" s="77">
        <v>2</v>
      </c>
      <c r="F113" s="100" t="e">
        <f>Atlantic_Scenario_Calculation_D!K65</f>
        <v>#DIV/0!</v>
      </c>
      <c r="G113" s="100" t="e">
        <f>Atlantic_Scenario_Calculation_D!L65</f>
        <v>#DIV/0!</v>
      </c>
      <c r="H113" s="100" t="e">
        <f>Atlantic_Scenario_Calculation_D!M65</f>
        <v>#DIV/0!</v>
      </c>
      <c r="I113" s="100" t="e">
        <f>Atlantic_Scenario_Calculation_D!N65</f>
        <v>#DIV/0!</v>
      </c>
      <c r="O113" s="81"/>
    </row>
    <row r="114" spans="1:15" x14ac:dyDescent="0.2">
      <c r="A114" s="81"/>
      <c r="C114" s="77" t="s">
        <v>58</v>
      </c>
      <c r="D114" s="77" t="s">
        <v>20</v>
      </c>
      <c r="E114" s="77">
        <v>6</v>
      </c>
      <c r="F114" s="100" t="e">
        <f>Atlantic_Scenario_Calculation_D!K66</f>
        <v>#DIV/0!</v>
      </c>
      <c r="G114" s="100" t="e">
        <f>Atlantic_Scenario_Calculation_D!L66</f>
        <v>#DIV/0!</v>
      </c>
      <c r="H114" s="100" t="e">
        <f>Atlantic_Scenario_Calculation_D!M66</f>
        <v>#DIV/0!</v>
      </c>
      <c r="I114" s="100" t="e">
        <f>Atlantic_Scenario_Calculation_D!N66</f>
        <v>#DIV/0!</v>
      </c>
      <c r="O114" s="81"/>
    </row>
    <row r="115" spans="1:15" x14ac:dyDescent="0.2">
      <c r="A115" s="81"/>
      <c r="C115" s="77" t="s">
        <v>74</v>
      </c>
      <c r="D115" s="77" t="s">
        <v>59</v>
      </c>
      <c r="E115" s="77">
        <v>1</v>
      </c>
      <c r="F115" s="100" t="e">
        <f>Med_Scenario_Calculations_D!K20</f>
        <v>#DIV/0!</v>
      </c>
      <c r="G115" s="100" t="e">
        <f>Med_Scenario_Calculations_D!L20</f>
        <v>#DIV/0!</v>
      </c>
      <c r="H115" s="100" t="e">
        <f>Med_Scenario_Calculations_D!M20</f>
        <v>#DIV/0!</v>
      </c>
      <c r="I115" s="100" t="e">
        <f>Med_Scenario_Calculations_D!N20</f>
        <v>#DIV/0!</v>
      </c>
      <c r="O115" s="81"/>
    </row>
    <row r="116" spans="1:15" x14ac:dyDescent="0.2">
      <c r="A116" s="81"/>
      <c r="C116" s="77" t="s">
        <v>75</v>
      </c>
      <c r="D116" s="77" t="s">
        <v>59</v>
      </c>
      <c r="E116" s="77">
        <v>2</v>
      </c>
      <c r="F116" s="100" t="e">
        <f>Med_Scenario_Calculations_D!K21</f>
        <v>#DIV/0!</v>
      </c>
      <c r="G116" s="100" t="e">
        <f>Med_Scenario_Calculations_D!L21</f>
        <v>#DIV/0!</v>
      </c>
      <c r="H116" s="100" t="e">
        <f>Med_Scenario_Calculations_D!M21</f>
        <v>#DIV/0!</v>
      </c>
      <c r="I116" s="100" t="e">
        <f>Med_Scenario_Calculations_D!N21</f>
        <v>#DIV/0!</v>
      </c>
      <c r="O116" s="81"/>
    </row>
    <row r="117" spans="1:15" x14ac:dyDescent="0.2">
      <c r="A117" s="81"/>
      <c r="C117" s="77" t="s">
        <v>76</v>
      </c>
      <c r="D117" s="77" t="s">
        <v>59</v>
      </c>
      <c r="E117" s="77">
        <v>3</v>
      </c>
      <c r="F117" s="100" t="e">
        <f>Med_Scenario_Calculations_D!K22</f>
        <v>#DIV/0!</v>
      </c>
      <c r="G117" s="100" t="e">
        <f>Med_Scenario_Calculations_D!L22</f>
        <v>#DIV/0!</v>
      </c>
      <c r="H117" s="100" t="e">
        <f>Med_Scenario_Calculations_D!M22</f>
        <v>#DIV/0!</v>
      </c>
      <c r="I117" s="100" t="e">
        <f>Med_Scenario_Calculations_D!N22</f>
        <v>#DIV/0!</v>
      </c>
      <c r="O117" s="81"/>
    </row>
    <row r="118" spans="1:15" x14ac:dyDescent="0.2">
      <c r="A118" s="81"/>
      <c r="C118" s="77" t="s">
        <v>77</v>
      </c>
      <c r="D118" s="77" t="s">
        <v>59</v>
      </c>
      <c r="E118" s="77">
        <v>5</v>
      </c>
      <c r="F118" s="100" t="e">
        <f>Med_Scenario_Calculations_D!K23</f>
        <v>#DIV/0!</v>
      </c>
      <c r="G118" s="100" t="e">
        <f>Med_Scenario_Calculations_D!L23</f>
        <v>#DIV/0!</v>
      </c>
      <c r="H118" s="100" t="e">
        <f>Med_Scenario_Calculations_D!M23</f>
        <v>#DIV/0!</v>
      </c>
      <c r="I118" s="100" t="e">
        <f>Med_Scenario_Calculations_D!N23</f>
        <v>#DIV/0!</v>
      </c>
      <c r="O118" s="81"/>
    </row>
    <row r="119" spans="1:15" x14ac:dyDescent="0.2">
      <c r="A119" s="81"/>
      <c r="C119" s="77" t="s">
        <v>78</v>
      </c>
      <c r="D119" s="77" t="s">
        <v>13</v>
      </c>
      <c r="E119" s="77">
        <v>10</v>
      </c>
      <c r="F119" s="100" t="e">
        <f>Med_Scenario_Calculations_D!K24</f>
        <v>#DIV/0!</v>
      </c>
      <c r="G119" s="100" t="e">
        <f>Med_Scenario_Calculations_D!L24</f>
        <v>#DIV/0!</v>
      </c>
      <c r="H119" s="100" t="e">
        <f>Med_Scenario_Calculations_D!M24</f>
        <v>#DIV/0!</v>
      </c>
      <c r="I119" s="100" t="e">
        <f>Med_Scenario_Calculations_D!N24</f>
        <v>#DIV/0!</v>
      </c>
      <c r="O119" s="81"/>
    </row>
    <row r="120" spans="1:15" x14ac:dyDescent="0.2">
      <c r="A120" s="81"/>
      <c r="C120" s="77" t="s">
        <v>79</v>
      </c>
      <c r="D120" s="77" t="s">
        <v>13</v>
      </c>
      <c r="E120" s="77">
        <v>4</v>
      </c>
      <c r="F120" s="100" t="e">
        <f>Med_Scenario_Calculations_D!K25</f>
        <v>#DIV/0!</v>
      </c>
      <c r="G120" s="100" t="e">
        <f>Med_Scenario_Calculations_D!L25</f>
        <v>#DIV/0!</v>
      </c>
      <c r="H120" s="100" t="e">
        <f>Med_Scenario_Calculations_D!M25</f>
        <v>#DIV/0!</v>
      </c>
      <c r="I120" s="100" t="e">
        <f>Med_Scenario_Calculations_D!N25</f>
        <v>#DIV/0!</v>
      </c>
      <c r="O120" s="81"/>
    </row>
    <row r="121" spans="1:15" x14ac:dyDescent="0.2">
      <c r="A121" s="81"/>
      <c r="C121" s="77" t="s">
        <v>80</v>
      </c>
      <c r="D121" s="77" t="s">
        <v>13</v>
      </c>
      <c r="E121" s="77">
        <v>5</v>
      </c>
      <c r="F121" s="100" t="e">
        <f>Med_Scenario_Calculations_D!K26</f>
        <v>#DIV/0!</v>
      </c>
      <c r="G121" s="100" t="e">
        <f>Med_Scenario_Calculations_D!L26</f>
        <v>#DIV/0!</v>
      </c>
      <c r="H121" s="100" t="e">
        <f>Med_Scenario_Calculations_D!M26</f>
        <v>#DIV/0!</v>
      </c>
      <c r="I121" s="100" t="e">
        <f>Med_Scenario_Calculations_D!N26</f>
        <v>#DIV/0!</v>
      </c>
      <c r="O121" s="81"/>
    </row>
    <row r="122" spans="1:15" x14ac:dyDescent="0.2">
      <c r="A122" s="81"/>
      <c r="C122" s="77" t="s">
        <v>81</v>
      </c>
      <c r="D122" s="77" t="s">
        <v>13</v>
      </c>
      <c r="E122" s="77">
        <v>6</v>
      </c>
      <c r="F122" s="100" t="e">
        <f>Med_Scenario_Calculations_D!K27</f>
        <v>#DIV/0!</v>
      </c>
      <c r="G122" s="100" t="e">
        <f>Med_Scenario_Calculations_D!L27</f>
        <v>#DIV/0!</v>
      </c>
      <c r="H122" s="100" t="e">
        <f>Med_Scenario_Calculations_D!M27</f>
        <v>#DIV/0!</v>
      </c>
      <c r="I122" s="100" t="e">
        <f>Med_Scenario_Calculations_D!N27</f>
        <v>#DIV/0!</v>
      </c>
      <c r="O122" s="81"/>
    </row>
    <row r="123" spans="1:15" x14ac:dyDescent="0.2">
      <c r="A123" s="81"/>
      <c r="C123" s="77" t="s">
        <v>82</v>
      </c>
      <c r="D123" s="77" t="s">
        <v>13</v>
      </c>
      <c r="E123" s="77">
        <v>7</v>
      </c>
      <c r="F123" s="100" t="e">
        <f>Med_Scenario_Calculations_D!K28</f>
        <v>#DIV/0!</v>
      </c>
      <c r="G123" s="100" t="e">
        <f>Med_Scenario_Calculations_D!L28</f>
        <v>#DIV/0!</v>
      </c>
      <c r="H123" s="100" t="e">
        <f>Med_Scenario_Calculations_D!M28</f>
        <v>#DIV/0!</v>
      </c>
      <c r="I123" s="100" t="e">
        <f>Med_Scenario_Calculations_D!N28</f>
        <v>#DIV/0!</v>
      </c>
      <c r="O123" s="81"/>
    </row>
    <row r="124" spans="1:15" x14ac:dyDescent="0.2">
      <c r="A124" s="81"/>
      <c r="C124" s="77" t="s">
        <v>83</v>
      </c>
      <c r="D124" s="77" t="s">
        <v>13</v>
      </c>
      <c r="E124" s="77">
        <v>8</v>
      </c>
      <c r="F124" s="100" t="e">
        <f>Med_Scenario_Calculations_D!K29</f>
        <v>#DIV/0!</v>
      </c>
      <c r="G124" s="100" t="e">
        <f>Med_Scenario_Calculations_D!L29</f>
        <v>#DIV/0!</v>
      </c>
      <c r="H124" s="100" t="e">
        <f>Med_Scenario_Calculations_D!M29</f>
        <v>#DIV/0!</v>
      </c>
      <c r="I124" s="100" t="e">
        <f>Med_Scenario_Calculations_D!N29</f>
        <v>#DIV/0!</v>
      </c>
      <c r="O124" s="81"/>
    </row>
    <row r="125" spans="1:15" x14ac:dyDescent="0.2">
      <c r="A125" s="81"/>
      <c r="C125" s="77" t="s">
        <v>84</v>
      </c>
      <c r="D125" s="77" t="s">
        <v>13</v>
      </c>
      <c r="E125" s="77">
        <v>9</v>
      </c>
      <c r="F125" s="100" t="e">
        <f>Med_Scenario_Calculations_D!K30</f>
        <v>#DIV/0!</v>
      </c>
      <c r="G125" s="100" t="e">
        <f>Med_Scenario_Calculations_D!L30</f>
        <v>#DIV/0!</v>
      </c>
      <c r="H125" s="100" t="e">
        <f>Med_Scenario_Calculations_D!M30</f>
        <v>#DIV/0!</v>
      </c>
      <c r="I125" s="100" t="e">
        <f>Med_Scenario_Calculations_D!N30</f>
        <v>#DIV/0!</v>
      </c>
      <c r="O125" s="81"/>
    </row>
    <row r="126" spans="1:15" x14ac:dyDescent="0.2">
      <c r="A126" s="81"/>
      <c r="C126" s="77" t="s">
        <v>85</v>
      </c>
      <c r="D126" s="77" t="s">
        <v>60</v>
      </c>
      <c r="E126" s="77">
        <v>1</v>
      </c>
      <c r="F126" s="100" t="e">
        <f>Med_Scenario_Calculations_D!K31</f>
        <v>#DIV/0!</v>
      </c>
      <c r="G126" s="100" t="e">
        <f>Med_Scenario_Calculations_D!L31</f>
        <v>#DIV/0!</v>
      </c>
      <c r="H126" s="100" t="e">
        <f>Med_Scenario_Calculations_D!M31</f>
        <v>#DIV/0!</v>
      </c>
      <c r="I126" s="100" t="e">
        <f>Med_Scenario_Calculations_D!N31</f>
        <v>#DIV/0!</v>
      </c>
      <c r="O126" s="81"/>
    </row>
    <row r="127" spans="1:15" x14ac:dyDescent="0.2">
      <c r="A127" s="81"/>
      <c r="C127" s="77" t="s">
        <v>86</v>
      </c>
      <c r="D127" s="77" t="s">
        <v>60</v>
      </c>
      <c r="E127" s="77">
        <v>10</v>
      </c>
      <c r="F127" s="100" t="e">
        <f>Med_Scenario_Calculations_D!K32</f>
        <v>#DIV/0!</v>
      </c>
      <c r="G127" s="100" t="e">
        <f>Med_Scenario_Calculations_D!L32</f>
        <v>#DIV/0!</v>
      </c>
      <c r="H127" s="100" t="e">
        <f>Med_Scenario_Calculations_D!M32</f>
        <v>#DIV/0!</v>
      </c>
      <c r="I127" s="100" t="e">
        <f>Med_Scenario_Calculations_D!N32</f>
        <v>#DIV/0!</v>
      </c>
      <c r="O127" s="81"/>
    </row>
    <row r="128" spans="1:15" x14ac:dyDescent="0.2">
      <c r="A128" s="81"/>
      <c r="C128" s="77" t="s">
        <v>87</v>
      </c>
      <c r="D128" s="77" t="s">
        <v>60</v>
      </c>
      <c r="E128" s="77">
        <v>2</v>
      </c>
      <c r="F128" s="100" t="e">
        <f>Med_Scenario_Calculations_D!K33</f>
        <v>#DIV/0!</v>
      </c>
      <c r="G128" s="100" t="e">
        <f>Med_Scenario_Calculations_D!L33</f>
        <v>#DIV/0!</v>
      </c>
      <c r="H128" s="100" t="e">
        <f>Med_Scenario_Calculations_D!M33</f>
        <v>#DIV/0!</v>
      </c>
      <c r="I128" s="100" t="e">
        <f>Med_Scenario_Calculations_D!N33</f>
        <v>#DIV/0!</v>
      </c>
      <c r="O128" s="81"/>
    </row>
    <row r="129" spans="1:15" x14ac:dyDescent="0.2">
      <c r="A129" s="81"/>
      <c r="C129" s="77" t="s">
        <v>88</v>
      </c>
      <c r="D129" s="77" t="s">
        <v>60</v>
      </c>
      <c r="E129" s="77">
        <v>3</v>
      </c>
      <c r="F129" s="100" t="e">
        <f>Med_Scenario_Calculations_D!K34</f>
        <v>#DIV/0!</v>
      </c>
      <c r="G129" s="100" t="e">
        <f>Med_Scenario_Calculations_D!L34</f>
        <v>#DIV/0!</v>
      </c>
      <c r="H129" s="100" t="e">
        <f>Med_Scenario_Calculations_D!M34</f>
        <v>#DIV/0!</v>
      </c>
      <c r="I129" s="100" t="e">
        <f>Med_Scenario_Calculations_D!N34</f>
        <v>#DIV/0!</v>
      </c>
      <c r="O129" s="81"/>
    </row>
    <row r="130" spans="1:15" x14ac:dyDescent="0.2">
      <c r="A130" s="81"/>
      <c r="C130" s="77" t="s">
        <v>89</v>
      </c>
      <c r="D130" s="77" t="s">
        <v>60</v>
      </c>
      <c r="E130" s="77">
        <v>4</v>
      </c>
      <c r="F130" s="100" t="e">
        <f>Med_Scenario_Calculations_D!K35</f>
        <v>#DIV/0!</v>
      </c>
      <c r="G130" s="100" t="e">
        <f>Med_Scenario_Calculations_D!L35</f>
        <v>#DIV/0!</v>
      </c>
      <c r="H130" s="100" t="e">
        <f>Med_Scenario_Calculations_D!M35</f>
        <v>#DIV/0!</v>
      </c>
      <c r="I130" s="100" t="e">
        <f>Med_Scenario_Calculations_D!N35</f>
        <v>#DIV/0!</v>
      </c>
      <c r="O130" s="81"/>
    </row>
    <row r="131" spans="1:15" x14ac:dyDescent="0.2">
      <c r="A131" s="81"/>
      <c r="C131" s="77" t="s">
        <v>90</v>
      </c>
      <c r="D131" s="77" t="s">
        <v>60</v>
      </c>
      <c r="E131" s="77">
        <v>5</v>
      </c>
      <c r="F131" s="100" t="e">
        <f>Med_Scenario_Calculations_D!K36</f>
        <v>#DIV/0!</v>
      </c>
      <c r="G131" s="100" t="e">
        <f>Med_Scenario_Calculations_D!L36</f>
        <v>#DIV/0!</v>
      </c>
      <c r="H131" s="100" t="e">
        <f>Med_Scenario_Calculations_D!M36</f>
        <v>#DIV/0!</v>
      </c>
      <c r="I131" s="100" t="e">
        <f>Med_Scenario_Calculations_D!N36</f>
        <v>#DIV/0!</v>
      </c>
      <c r="O131" s="81"/>
    </row>
    <row r="132" spans="1:15" x14ac:dyDescent="0.2">
      <c r="A132" s="81"/>
      <c r="C132" s="77" t="s">
        <v>91</v>
      </c>
      <c r="D132" s="77" t="s">
        <v>60</v>
      </c>
      <c r="E132" s="77">
        <v>6</v>
      </c>
      <c r="F132" s="100" t="e">
        <f>Med_Scenario_Calculations_D!K37</f>
        <v>#DIV/0!</v>
      </c>
      <c r="G132" s="100" t="e">
        <f>Med_Scenario_Calculations_D!L37</f>
        <v>#DIV/0!</v>
      </c>
      <c r="H132" s="100" t="e">
        <f>Med_Scenario_Calculations_D!M37</f>
        <v>#DIV/0!</v>
      </c>
      <c r="I132" s="100" t="e">
        <f>Med_Scenario_Calculations_D!N37</f>
        <v>#DIV/0!</v>
      </c>
      <c r="O132" s="81"/>
    </row>
    <row r="133" spans="1:15" x14ac:dyDescent="0.2">
      <c r="A133" s="81"/>
      <c r="C133" s="77" t="s">
        <v>92</v>
      </c>
      <c r="D133" s="77" t="s">
        <v>60</v>
      </c>
      <c r="E133" s="77">
        <v>7</v>
      </c>
      <c r="F133" s="100" t="e">
        <f>Med_Scenario_Calculations_D!K38</f>
        <v>#DIV/0!</v>
      </c>
      <c r="G133" s="100" t="e">
        <f>Med_Scenario_Calculations_D!L38</f>
        <v>#DIV/0!</v>
      </c>
      <c r="H133" s="100" t="e">
        <f>Med_Scenario_Calculations_D!M38</f>
        <v>#DIV/0!</v>
      </c>
      <c r="I133" s="100" t="e">
        <f>Med_Scenario_Calculations_D!N38</f>
        <v>#DIV/0!</v>
      </c>
      <c r="O133" s="81"/>
    </row>
    <row r="134" spans="1:15" x14ac:dyDescent="0.2">
      <c r="A134" s="81"/>
      <c r="C134" s="77" t="s">
        <v>93</v>
      </c>
      <c r="D134" s="77" t="s">
        <v>60</v>
      </c>
      <c r="E134" s="77">
        <v>8</v>
      </c>
      <c r="F134" s="100" t="e">
        <f>Med_Scenario_Calculations_D!K39</f>
        <v>#DIV/0!</v>
      </c>
      <c r="G134" s="100" t="e">
        <f>Med_Scenario_Calculations_D!L39</f>
        <v>#DIV/0!</v>
      </c>
      <c r="H134" s="100" t="e">
        <f>Med_Scenario_Calculations_D!M39</f>
        <v>#DIV/0!</v>
      </c>
      <c r="I134" s="100" t="e">
        <f>Med_Scenario_Calculations_D!N39</f>
        <v>#DIV/0!</v>
      </c>
      <c r="O134" s="81"/>
    </row>
    <row r="135" spans="1:15" x14ac:dyDescent="0.2">
      <c r="A135" s="81"/>
      <c r="C135" s="77" t="s">
        <v>94</v>
      </c>
      <c r="D135" s="77" t="s">
        <v>60</v>
      </c>
      <c r="E135" s="77">
        <v>9</v>
      </c>
      <c r="F135" s="100" t="e">
        <f>Med_Scenario_Calculations_D!K40</f>
        <v>#DIV/0!</v>
      </c>
      <c r="G135" s="100" t="e">
        <f>Med_Scenario_Calculations_D!L40</f>
        <v>#DIV/0!</v>
      </c>
      <c r="H135" s="100" t="e">
        <f>Med_Scenario_Calculations_D!M40</f>
        <v>#DIV/0!</v>
      </c>
      <c r="I135" s="100" t="e">
        <f>Med_Scenario_Calculations_D!N40</f>
        <v>#DIV/0!</v>
      </c>
      <c r="O135" s="81"/>
    </row>
    <row r="136" spans="1:15" x14ac:dyDescent="0.2">
      <c r="A136" s="81"/>
      <c r="C136" s="77" t="s">
        <v>95</v>
      </c>
      <c r="D136" s="77" t="s">
        <v>61</v>
      </c>
      <c r="E136" s="77">
        <v>10</v>
      </c>
      <c r="F136" s="100" t="e">
        <f>Med_Scenario_Calculations_D!K41</f>
        <v>#DIV/0!</v>
      </c>
      <c r="G136" s="100" t="e">
        <f>Med_Scenario_Calculations_D!L41</f>
        <v>#DIV/0!</v>
      </c>
      <c r="H136" s="100" t="e">
        <f>Med_Scenario_Calculations_D!M41</f>
        <v>#DIV/0!</v>
      </c>
      <c r="I136" s="100" t="e">
        <f>Med_Scenario_Calculations_D!N41</f>
        <v>#DIV/0!</v>
      </c>
      <c r="O136" s="81"/>
    </row>
    <row r="137" spans="1:15" x14ac:dyDescent="0.2">
      <c r="A137" s="81"/>
      <c r="C137" s="77" t="s">
        <v>96</v>
      </c>
      <c r="D137" s="77" t="s">
        <v>61</v>
      </c>
      <c r="E137" s="77">
        <v>2</v>
      </c>
      <c r="F137" s="100" t="e">
        <f>Med_Scenario_Calculations_D!K42</f>
        <v>#DIV/0!</v>
      </c>
      <c r="G137" s="100" t="e">
        <f>Med_Scenario_Calculations_D!L42</f>
        <v>#DIV/0!</v>
      </c>
      <c r="H137" s="100" t="e">
        <f>Med_Scenario_Calculations_D!M42</f>
        <v>#DIV/0!</v>
      </c>
      <c r="I137" s="100" t="e">
        <f>Med_Scenario_Calculations_D!N42</f>
        <v>#DIV/0!</v>
      </c>
      <c r="O137" s="81"/>
    </row>
    <row r="138" spans="1:15" x14ac:dyDescent="0.2">
      <c r="A138" s="81"/>
      <c r="C138" s="77" t="s">
        <v>97</v>
      </c>
      <c r="D138" s="77" t="s">
        <v>61</v>
      </c>
      <c r="E138" s="77">
        <v>3</v>
      </c>
      <c r="F138" s="100" t="e">
        <f>Med_Scenario_Calculations_D!K43</f>
        <v>#DIV/0!</v>
      </c>
      <c r="G138" s="100" t="e">
        <f>Med_Scenario_Calculations_D!L43</f>
        <v>#DIV/0!</v>
      </c>
      <c r="H138" s="100" t="e">
        <f>Med_Scenario_Calculations_D!M43</f>
        <v>#DIV/0!</v>
      </c>
      <c r="I138" s="100" t="e">
        <f>Med_Scenario_Calculations_D!N43</f>
        <v>#DIV/0!</v>
      </c>
      <c r="O138" s="81"/>
    </row>
    <row r="139" spans="1:15" x14ac:dyDescent="0.2">
      <c r="A139" s="81"/>
      <c r="C139" s="77" t="s">
        <v>98</v>
      </c>
      <c r="D139" s="77" t="s">
        <v>61</v>
      </c>
      <c r="E139" s="77">
        <v>5</v>
      </c>
      <c r="F139" s="100" t="e">
        <f>Med_Scenario_Calculations_D!K44</f>
        <v>#DIV/0!</v>
      </c>
      <c r="G139" s="100" t="e">
        <f>Med_Scenario_Calculations_D!L44</f>
        <v>#DIV/0!</v>
      </c>
      <c r="H139" s="100" t="e">
        <f>Med_Scenario_Calculations_D!M44</f>
        <v>#DIV/0!</v>
      </c>
      <c r="I139" s="100" t="e">
        <f>Med_Scenario_Calculations_D!N44</f>
        <v>#DIV/0!</v>
      </c>
      <c r="O139" s="81"/>
    </row>
    <row r="140" spans="1:15" x14ac:dyDescent="0.2">
      <c r="A140" s="81"/>
      <c r="C140" s="77" t="s">
        <v>99</v>
      </c>
      <c r="D140" s="77" t="s">
        <v>61</v>
      </c>
      <c r="E140" s="77">
        <v>6</v>
      </c>
      <c r="F140" s="100" t="e">
        <f>Med_Scenario_Calculations_D!K45</f>
        <v>#DIV/0!</v>
      </c>
      <c r="G140" s="100" t="e">
        <f>Med_Scenario_Calculations_D!L45</f>
        <v>#DIV/0!</v>
      </c>
      <c r="H140" s="100" t="e">
        <f>Med_Scenario_Calculations_D!M45</f>
        <v>#DIV/0!</v>
      </c>
      <c r="I140" s="100" t="e">
        <f>Med_Scenario_Calculations_D!N45</f>
        <v>#DIV/0!</v>
      </c>
      <c r="O140" s="81"/>
    </row>
    <row r="141" spans="1:15" x14ac:dyDescent="0.2">
      <c r="A141" s="81"/>
      <c r="C141" s="77" t="s">
        <v>100</v>
      </c>
      <c r="D141" s="77" t="s">
        <v>61</v>
      </c>
      <c r="E141" s="77">
        <v>7</v>
      </c>
      <c r="F141" s="100" t="e">
        <f>Med_Scenario_Calculations_D!K46</f>
        <v>#DIV/0!</v>
      </c>
      <c r="G141" s="100" t="e">
        <f>Med_Scenario_Calculations_D!L46</f>
        <v>#DIV/0!</v>
      </c>
      <c r="H141" s="100" t="e">
        <f>Med_Scenario_Calculations_D!M46</f>
        <v>#DIV/0!</v>
      </c>
      <c r="I141" s="100" t="e">
        <f>Med_Scenario_Calculations_D!N46</f>
        <v>#DIV/0!</v>
      </c>
      <c r="O141" s="81"/>
    </row>
    <row r="142" spans="1:15" x14ac:dyDescent="0.2">
      <c r="A142" s="81"/>
      <c r="C142" s="77" t="s">
        <v>101</v>
      </c>
      <c r="D142" s="77" t="s">
        <v>61</v>
      </c>
      <c r="E142" s="77">
        <v>8</v>
      </c>
      <c r="F142" s="100" t="e">
        <f>Med_Scenario_Calculations_D!K47</f>
        <v>#DIV/0!</v>
      </c>
      <c r="G142" s="100" t="e">
        <f>Med_Scenario_Calculations_D!L47</f>
        <v>#DIV/0!</v>
      </c>
      <c r="H142" s="100" t="e">
        <f>Med_Scenario_Calculations_D!M47</f>
        <v>#DIV/0!</v>
      </c>
      <c r="I142" s="100" t="e">
        <f>Med_Scenario_Calculations_D!N47</f>
        <v>#DIV/0!</v>
      </c>
      <c r="O142" s="81"/>
    </row>
    <row r="143" spans="1:15" x14ac:dyDescent="0.2">
      <c r="A143" s="81"/>
      <c r="C143" s="77" t="s">
        <v>102</v>
      </c>
      <c r="D143" s="77" t="s">
        <v>61</v>
      </c>
      <c r="E143" s="77">
        <v>9</v>
      </c>
      <c r="F143" s="100" t="e">
        <f>Med_Scenario_Calculations_D!K48</f>
        <v>#DIV/0!</v>
      </c>
      <c r="G143" s="100" t="e">
        <f>Med_Scenario_Calculations_D!L48</f>
        <v>#DIV/0!</v>
      </c>
      <c r="H143" s="100" t="e">
        <f>Med_Scenario_Calculations_D!M48</f>
        <v>#DIV/0!</v>
      </c>
      <c r="I143" s="100" t="e">
        <f>Med_Scenario_Calculations_D!N48</f>
        <v>#DIV/0!</v>
      </c>
      <c r="O143" s="81"/>
    </row>
    <row r="144" spans="1:15" x14ac:dyDescent="0.2">
      <c r="A144" s="81"/>
      <c r="C144" s="77" t="s">
        <v>103</v>
      </c>
      <c r="D144" s="77" t="s">
        <v>62</v>
      </c>
      <c r="E144" s="77">
        <v>1</v>
      </c>
      <c r="F144" s="100" t="e">
        <f>Med_Scenario_Calculations_D!K49</f>
        <v>#DIV/0!</v>
      </c>
      <c r="G144" s="100" t="e">
        <f>Med_Scenario_Calculations_D!L49</f>
        <v>#DIV/0!</v>
      </c>
      <c r="H144" s="100" t="e">
        <f>Med_Scenario_Calculations_D!M49</f>
        <v>#DIV/0!</v>
      </c>
      <c r="I144" s="100" t="e">
        <f>Med_Scenario_Calculations_D!N49</f>
        <v>#DIV/0!</v>
      </c>
      <c r="O144" s="81"/>
    </row>
    <row r="145" spans="1:15" x14ac:dyDescent="0.2">
      <c r="A145" s="81"/>
      <c r="C145" s="77" t="s">
        <v>104</v>
      </c>
      <c r="D145" s="77" t="s">
        <v>62</v>
      </c>
      <c r="E145" s="77">
        <v>10</v>
      </c>
      <c r="F145" s="100" t="e">
        <f>Med_Scenario_Calculations_D!K50</f>
        <v>#DIV/0!</v>
      </c>
      <c r="G145" s="100" t="e">
        <f>Med_Scenario_Calculations_D!L50</f>
        <v>#DIV/0!</v>
      </c>
      <c r="H145" s="100" t="e">
        <f>Med_Scenario_Calculations_D!M50</f>
        <v>#DIV/0!</v>
      </c>
      <c r="I145" s="100" t="e">
        <f>Med_Scenario_Calculations_D!N50</f>
        <v>#DIV/0!</v>
      </c>
      <c r="O145" s="81"/>
    </row>
    <row r="146" spans="1:15" x14ac:dyDescent="0.2">
      <c r="A146" s="81"/>
      <c r="C146" s="77" t="s">
        <v>105</v>
      </c>
      <c r="D146" s="77" t="s">
        <v>62</v>
      </c>
      <c r="E146" s="77">
        <v>2</v>
      </c>
      <c r="F146" s="100" t="e">
        <f>Med_Scenario_Calculations_D!K51</f>
        <v>#DIV/0!</v>
      </c>
      <c r="G146" s="100" t="e">
        <f>Med_Scenario_Calculations_D!L51</f>
        <v>#DIV/0!</v>
      </c>
      <c r="H146" s="100" t="e">
        <f>Med_Scenario_Calculations_D!M51</f>
        <v>#DIV/0!</v>
      </c>
      <c r="I146" s="100" t="e">
        <f>Med_Scenario_Calculations_D!N51</f>
        <v>#DIV/0!</v>
      </c>
      <c r="O146" s="81"/>
    </row>
    <row r="147" spans="1:15" x14ac:dyDescent="0.2">
      <c r="A147" s="81"/>
      <c r="C147" s="77" t="s">
        <v>106</v>
      </c>
      <c r="D147" s="77" t="s">
        <v>62</v>
      </c>
      <c r="E147" s="77">
        <v>3</v>
      </c>
      <c r="F147" s="100" t="e">
        <f>Med_Scenario_Calculations_D!K52</f>
        <v>#DIV/0!</v>
      </c>
      <c r="G147" s="100" t="e">
        <f>Med_Scenario_Calculations_D!L52</f>
        <v>#DIV/0!</v>
      </c>
      <c r="H147" s="100" t="e">
        <f>Med_Scenario_Calculations_D!M52</f>
        <v>#DIV/0!</v>
      </c>
      <c r="I147" s="100" t="e">
        <f>Med_Scenario_Calculations_D!N52</f>
        <v>#DIV/0!</v>
      </c>
      <c r="O147" s="81"/>
    </row>
    <row r="148" spans="1:15" x14ac:dyDescent="0.2">
      <c r="A148" s="81"/>
      <c r="C148" s="77" t="s">
        <v>107</v>
      </c>
      <c r="D148" s="77" t="s">
        <v>62</v>
      </c>
      <c r="E148" s="77">
        <v>4</v>
      </c>
      <c r="F148" s="100" t="e">
        <f>Med_Scenario_Calculations_D!K53</f>
        <v>#DIV/0!</v>
      </c>
      <c r="G148" s="100" t="e">
        <f>Med_Scenario_Calculations_D!L53</f>
        <v>#DIV/0!</v>
      </c>
      <c r="H148" s="100" t="e">
        <f>Med_Scenario_Calculations_D!M53</f>
        <v>#DIV/0!</v>
      </c>
      <c r="I148" s="100" t="e">
        <f>Med_Scenario_Calculations_D!N53</f>
        <v>#DIV/0!</v>
      </c>
      <c r="O148" s="81"/>
    </row>
    <row r="149" spans="1:15" x14ac:dyDescent="0.2">
      <c r="A149" s="81"/>
      <c r="C149" s="77" t="s">
        <v>108</v>
      </c>
      <c r="D149" s="77" t="s">
        <v>62</v>
      </c>
      <c r="E149" s="77">
        <v>5</v>
      </c>
      <c r="F149" s="100" t="e">
        <f>Med_Scenario_Calculations_D!K54</f>
        <v>#DIV/0!</v>
      </c>
      <c r="G149" s="100" t="e">
        <f>Med_Scenario_Calculations_D!L54</f>
        <v>#DIV/0!</v>
      </c>
      <c r="H149" s="100" t="e">
        <f>Med_Scenario_Calculations_D!M54</f>
        <v>#DIV/0!</v>
      </c>
      <c r="I149" s="100" t="e">
        <f>Med_Scenario_Calculations_D!N54</f>
        <v>#DIV/0!</v>
      </c>
      <c r="O149" s="81"/>
    </row>
    <row r="150" spans="1:15" x14ac:dyDescent="0.2">
      <c r="A150" s="81"/>
      <c r="C150" s="77" t="s">
        <v>109</v>
      </c>
      <c r="D150" s="77" t="s">
        <v>62</v>
      </c>
      <c r="E150" s="77">
        <v>6</v>
      </c>
      <c r="F150" s="100" t="e">
        <f>Med_Scenario_Calculations_D!K55</f>
        <v>#DIV/0!</v>
      </c>
      <c r="G150" s="100" t="e">
        <f>Med_Scenario_Calculations_D!L55</f>
        <v>#DIV/0!</v>
      </c>
      <c r="H150" s="100" t="e">
        <f>Med_Scenario_Calculations_D!M55</f>
        <v>#DIV/0!</v>
      </c>
      <c r="I150" s="100" t="e">
        <f>Med_Scenario_Calculations_D!N55</f>
        <v>#DIV/0!</v>
      </c>
      <c r="O150" s="81"/>
    </row>
    <row r="151" spans="1:15" x14ac:dyDescent="0.2">
      <c r="A151" s="81"/>
      <c r="C151" s="77" t="s">
        <v>110</v>
      </c>
      <c r="D151" s="77" t="s">
        <v>62</v>
      </c>
      <c r="E151" s="77">
        <v>7</v>
      </c>
      <c r="F151" s="100" t="e">
        <f>Med_Scenario_Calculations_D!K56</f>
        <v>#DIV/0!</v>
      </c>
      <c r="G151" s="100" t="e">
        <f>Med_Scenario_Calculations_D!L56</f>
        <v>#DIV/0!</v>
      </c>
      <c r="H151" s="100" t="e">
        <f>Med_Scenario_Calculations_D!M56</f>
        <v>#DIV/0!</v>
      </c>
      <c r="I151" s="100" t="e">
        <f>Med_Scenario_Calculations_D!N56</f>
        <v>#DIV/0!</v>
      </c>
      <c r="O151" s="81"/>
    </row>
    <row r="152" spans="1:15" x14ac:dyDescent="0.2">
      <c r="A152" s="81"/>
      <c r="C152" s="77" t="s">
        <v>111</v>
      </c>
      <c r="D152" s="77" t="s">
        <v>62</v>
      </c>
      <c r="E152" s="77">
        <v>8</v>
      </c>
      <c r="F152" s="100" t="e">
        <f>Med_Scenario_Calculations_D!K57</f>
        <v>#DIV/0!</v>
      </c>
      <c r="G152" s="100" t="e">
        <f>Med_Scenario_Calculations_D!L57</f>
        <v>#DIV/0!</v>
      </c>
      <c r="H152" s="100" t="e">
        <f>Med_Scenario_Calculations_D!M57</f>
        <v>#DIV/0!</v>
      </c>
      <c r="I152" s="100" t="e">
        <f>Med_Scenario_Calculations_D!N57</f>
        <v>#DIV/0!</v>
      </c>
      <c r="O152" s="81"/>
    </row>
    <row r="153" spans="1:15" x14ac:dyDescent="0.2">
      <c r="A153" s="81"/>
      <c r="C153" s="77" t="s">
        <v>112</v>
      </c>
      <c r="D153" s="77" t="s">
        <v>62</v>
      </c>
      <c r="E153" s="77">
        <v>9</v>
      </c>
      <c r="F153" s="100" t="e">
        <f>Med_Scenario_Calculations_D!K58</f>
        <v>#DIV/0!</v>
      </c>
      <c r="G153" s="100" t="e">
        <f>Med_Scenario_Calculations_D!L58</f>
        <v>#DIV/0!</v>
      </c>
      <c r="H153" s="100" t="e">
        <f>Med_Scenario_Calculations_D!M58</f>
        <v>#DIV/0!</v>
      </c>
      <c r="I153" s="100" t="e">
        <f>Med_Scenario_Calculations_D!N58</f>
        <v>#DIV/0!</v>
      </c>
      <c r="O153" s="81"/>
    </row>
    <row r="154" spans="1:15" x14ac:dyDescent="0.2">
      <c r="A154" s="81"/>
      <c r="C154" s="77" t="s">
        <v>113</v>
      </c>
      <c r="D154" s="77" t="s">
        <v>63</v>
      </c>
      <c r="E154" s="77">
        <v>1</v>
      </c>
      <c r="F154" s="100" t="e">
        <f>Med_Scenario_Calculations_D!K59</f>
        <v>#DIV/0!</v>
      </c>
      <c r="G154" s="100" t="e">
        <f>Med_Scenario_Calculations_D!L59</f>
        <v>#DIV/0!</v>
      </c>
      <c r="H154" s="100" t="e">
        <f>Med_Scenario_Calculations_D!M59</f>
        <v>#DIV/0!</v>
      </c>
      <c r="I154" s="100" t="e">
        <f>Med_Scenario_Calculations_D!N59</f>
        <v>#DIV/0!</v>
      </c>
      <c r="O154" s="81"/>
    </row>
    <row r="155" spans="1:15" x14ac:dyDescent="0.2">
      <c r="A155" s="81"/>
      <c r="C155" s="77" t="s">
        <v>114</v>
      </c>
      <c r="D155" s="77" t="s">
        <v>63</v>
      </c>
      <c r="E155" s="77">
        <v>3</v>
      </c>
      <c r="F155" s="100" t="e">
        <f>Med_Scenario_Calculations_D!K60</f>
        <v>#DIV/0!</v>
      </c>
      <c r="G155" s="100" t="e">
        <f>Med_Scenario_Calculations_D!L60</f>
        <v>#DIV/0!</v>
      </c>
      <c r="H155" s="100" t="e">
        <f>Med_Scenario_Calculations_D!M60</f>
        <v>#DIV/0!</v>
      </c>
      <c r="I155" s="100" t="e">
        <f>Med_Scenario_Calculations_D!N60</f>
        <v>#DIV/0!</v>
      </c>
      <c r="O155" s="81"/>
    </row>
    <row r="156" spans="1:15" x14ac:dyDescent="0.2">
      <c r="A156" s="81"/>
      <c r="C156" s="77" t="s">
        <v>115</v>
      </c>
      <c r="D156" s="77" t="s">
        <v>63</v>
      </c>
      <c r="E156" s="77">
        <v>4</v>
      </c>
      <c r="F156" s="100" t="e">
        <f>Med_Scenario_Calculations_D!K61</f>
        <v>#DIV/0!</v>
      </c>
      <c r="G156" s="100" t="e">
        <f>Med_Scenario_Calculations_D!L61</f>
        <v>#DIV/0!</v>
      </c>
      <c r="H156" s="100" t="e">
        <f>Med_Scenario_Calculations_D!M61</f>
        <v>#DIV/0!</v>
      </c>
      <c r="I156" s="100" t="e">
        <f>Med_Scenario_Calculations_D!N61</f>
        <v>#DIV/0!</v>
      </c>
      <c r="O156" s="81"/>
    </row>
    <row r="157" spans="1:15" x14ac:dyDescent="0.2">
      <c r="A157" s="81"/>
      <c r="C157" s="77" t="s">
        <v>116</v>
      </c>
      <c r="D157" s="77" t="s">
        <v>63</v>
      </c>
      <c r="E157" s="77">
        <v>5</v>
      </c>
      <c r="F157" s="100" t="e">
        <f>Med_Scenario_Calculations_D!K62</f>
        <v>#DIV/0!</v>
      </c>
      <c r="G157" s="100" t="e">
        <f>Med_Scenario_Calculations_D!L62</f>
        <v>#DIV/0!</v>
      </c>
      <c r="H157" s="100" t="e">
        <f>Med_Scenario_Calculations_D!M62</f>
        <v>#DIV/0!</v>
      </c>
      <c r="I157" s="100" t="e">
        <f>Med_Scenario_Calculations_D!N62</f>
        <v>#DIV/0!</v>
      </c>
      <c r="O157" s="81"/>
    </row>
    <row r="158" spans="1:15" x14ac:dyDescent="0.2">
      <c r="A158" s="81"/>
      <c r="C158" s="77" t="s">
        <v>117</v>
      </c>
      <c r="D158" s="77" t="s">
        <v>64</v>
      </c>
      <c r="E158" s="77">
        <v>1</v>
      </c>
      <c r="F158" s="100" t="e">
        <f>Med_Scenario_Calculations_D!K63</f>
        <v>#DIV/0!</v>
      </c>
      <c r="G158" s="100" t="e">
        <f>Med_Scenario_Calculations_D!L63</f>
        <v>#DIV/0!</v>
      </c>
      <c r="H158" s="100" t="e">
        <f>Med_Scenario_Calculations_D!M63</f>
        <v>#DIV/0!</v>
      </c>
      <c r="I158" s="100" t="e">
        <f>Med_Scenario_Calculations_D!N63</f>
        <v>#DIV/0!</v>
      </c>
      <c r="O158" s="81"/>
    </row>
    <row r="159" spans="1:15" x14ac:dyDescent="0.2">
      <c r="A159" s="81"/>
      <c r="C159" s="77" t="s">
        <v>118</v>
      </c>
      <c r="D159" s="77" t="s">
        <v>64</v>
      </c>
      <c r="E159" s="77">
        <v>2</v>
      </c>
      <c r="F159" s="100" t="e">
        <f>Med_Scenario_Calculations_D!K64</f>
        <v>#DIV/0!</v>
      </c>
      <c r="G159" s="100" t="e">
        <f>Med_Scenario_Calculations_D!L64</f>
        <v>#DIV/0!</v>
      </c>
      <c r="H159" s="100" t="e">
        <f>Med_Scenario_Calculations_D!M64</f>
        <v>#DIV/0!</v>
      </c>
      <c r="I159" s="100" t="e">
        <f>Med_Scenario_Calculations_D!N64</f>
        <v>#DIV/0!</v>
      </c>
      <c r="O159" s="81"/>
    </row>
    <row r="160" spans="1:15" x14ac:dyDescent="0.2">
      <c r="A160" s="81"/>
      <c r="C160" s="77" t="s">
        <v>119</v>
      </c>
      <c r="D160" s="77" t="s">
        <v>64</v>
      </c>
      <c r="E160" s="77">
        <v>3</v>
      </c>
      <c r="F160" s="100" t="e">
        <f>Med_Scenario_Calculations_D!K65</f>
        <v>#DIV/0!</v>
      </c>
      <c r="G160" s="100" t="e">
        <f>Med_Scenario_Calculations_D!L65</f>
        <v>#DIV/0!</v>
      </c>
      <c r="H160" s="100" t="e">
        <f>Med_Scenario_Calculations_D!M65</f>
        <v>#DIV/0!</v>
      </c>
      <c r="I160" s="100" t="e">
        <f>Med_Scenario_Calculations_D!N65</f>
        <v>#DIV/0!</v>
      </c>
      <c r="O160" s="81"/>
    </row>
    <row r="161" spans="1:15" x14ac:dyDescent="0.2">
      <c r="A161" s="81"/>
      <c r="C161" s="77" t="s">
        <v>180</v>
      </c>
      <c r="D161" s="77" t="s">
        <v>239</v>
      </c>
      <c r="E161" s="77">
        <v>11</v>
      </c>
      <c r="F161" s="100" t="e">
        <f>Baltic_Scenario_Calculations_D!K20</f>
        <v>#DIV/0!</v>
      </c>
      <c r="G161" s="100" t="e">
        <f>Baltic_Scenario_Calculations_D!L20</f>
        <v>#DIV/0!</v>
      </c>
      <c r="H161" s="100" t="e">
        <f>Baltic_Scenario_Calculations_D!M20</f>
        <v>#DIV/0!</v>
      </c>
      <c r="I161" s="100" t="e">
        <f>Baltic_Scenario_Calculations_D!N20</f>
        <v>#DIV/0!</v>
      </c>
      <c r="O161" s="81"/>
    </row>
    <row r="162" spans="1:15" x14ac:dyDescent="0.2">
      <c r="A162" s="81"/>
      <c r="C162" s="77" t="s">
        <v>181</v>
      </c>
      <c r="D162" s="77" t="s">
        <v>238</v>
      </c>
      <c r="E162" s="77">
        <v>8</v>
      </c>
      <c r="F162" s="100" t="e">
        <f>Baltic_Scenario_Calculations_D!K21</f>
        <v>#DIV/0!</v>
      </c>
      <c r="G162" s="100" t="e">
        <f>Baltic_Scenario_Calculations_D!L21</f>
        <v>#DIV/0!</v>
      </c>
      <c r="H162" s="100" t="e">
        <f>Baltic_Scenario_Calculations_D!M21</f>
        <v>#DIV/0!</v>
      </c>
      <c r="I162" s="100" t="e">
        <f>Baltic_Scenario_Calculations_D!N21</f>
        <v>#DIV/0!</v>
      </c>
      <c r="O162" s="81"/>
    </row>
    <row r="163" spans="1:15" x14ac:dyDescent="0.2">
      <c r="A163" s="81"/>
      <c r="C163" s="77" t="s">
        <v>182</v>
      </c>
      <c r="D163" s="77" t="s">
        <v>238</v>
      </c>
      <c r="E163" s="77">
        <v>12</v>
      </c>
      <c r="F163" s="100" t="e">
        <f>Baltic_Scenario_Calculations_D!K22</f>
        <v>#DIV/0!</v>
      </c>
      <c r="G163" s="100" t="e">
        <f>Baltic_Scenario_Calculations_D!L22</f>
        <v>#DIV/0!</v>
      </c>
      <c r="H163" s="100" t="e">
        <f>Baltic_Scenario_Calculations_D!M22</f>
        <v>#DIV/0!</v>
      </c>
      <c r="I163" s="100" t="e">
        <f>Baltic_Scenario_Calculations_D!N22</f>
        <v>#DIV/0!</v>
      </c>
      <c r="O163" s="81"/>
    </row>
    <row r="164" spans="1:15" x14ac:dyDescent="0.2">
      <c r="A164" s="81"/>
      <c r="C164" s="77" t="s">
        <v>183</v>
      </c>
      <c r="D164" s="77" t="s">
        <v>238</v>
      </c>
      <c r="E164" s="77">
        <v>13</v>
      </c>
      <c r="F164" s="100" t="e">
        <f>Baltic_Scenario_Calculations_D!K23</f>
        <v>#DIV/0!</v>
      </c>
      <c r="G164" s="100" t="e">
        <f>Baltic_Scenario_Calculations_D!L23</f>
        <v>#DIV/0!</v>
      </c>
      <c r="H164" s="100" t="e">
        <f>Baltic_Scenario_Calculations_D!M23</f>
        <v>#DIV/0!</v>
      </c>
      <c r="I164" s="100" t="e">
        <f>Baltic_Scenario_Calculations_D!N23</f>
        <v>#DIV/0!</v>
      </c>
      <c r="O164" s="81"/>
    </row>
    <row r="165" spans="1:15" x14ac:dyDescent="0.2">
      <c r="A165" s="81"/>
      <c r="C165" s="77" t="s">
        <v>184</v>
      </c>
      <c r="D165" s="77" t="s">
        <v>238</v>
      </c>
      <c r="E165" s="77">
        <v>14</v>
      </c>
      <c r="F165" s="100" t="e">
        <f>Baltic_Scenario_Calculations_D!K24</f>
        <v>#DIV/0!</v>
      </c>
      <c r="G165" s="100" t="e">
        <f>Baltic_Scenario_Calculations_D!L24</f>
        <v>#DIV/0!</v>
      </c>
      <c r="H165" s="100" t="e">
        <f>Baltic_Scenario_Calculations_D!M24</f>
        <v>#DIV/0!</v>
      </c>
      <c r="I165" s="100" t="e">
        <f>Baltic_Scenario_Calculations_D!N24</f>
        <v>#DIV/0!</v>
      </c>
      <c r="O165" s="81"/>
    </row>
    <row r="166" spans="1:15" x14ac:dyDescent="0.2">
      <c r="A166" s="81"/>
      <c r="C166" s="77" t="s">
        <v>185</v>
      </c>
      <c r="D166" s="77" t="s">
        <v>238</v>
      </c>
      <c r="E166" s="77">
        <v>15</v>
      </c>
      <c r="F166" s="100" t="e">
        <f>Baltic_Scenario_Calculations_D!K25</f>
        <v>#DIV/0!</v>
      </c>
      <c r="G166" s="100" t="e">
        <f>Baltic_Scenario_Calculations_D!L25</f>
        <v>#DIV/0!</v>
      </c>
      <c r="H166" s="100" t="e">
        <f>Baltic_Scenario_Calculations_D!M25</f>
        <v>#DIV/0!</v>
      </c>
      <c r="I166" s="100" t="e">
        <f>Baltic_Scenario_Calculations_D!N25</f>
        <v>#DIV/0!</v>
      </c>
      <c r="O166" s="81"/>
    </row>
    <row r="167" spans="1:15" x14ac:dyDescent="0.2">
      <c r="A167" s="81"/>
      <c r="C167" s="77" t="s">
        <v>186</v>
      </c>
      <c r="D167" s="77" t="s">
        <v>238</v>
      </c>
      <c r="E167" s="77">
        <v>16</v>
      </c>
      <c r="F167" s="100" t="e">
        <f>Baltic_Scenario_Calculations_D!K26</f>
        <v>#DIV/0!</v>
      </c>
      <c r="G167" s="100" t="e">
        <f>Baltic_Scenario_Calculations_D!L26</f>
        <v>#DIV/0!</v>
      </c>
      <c r="H167" s="100" t="e">
        <f>Baltic_Scenario_Calculations_D!M26</f>
        <v>#DIV/0!</v>
      </c>
      <c r="I167" s="100" t="e">
        <f>Baltic_Scenario_Calculations_D!N26</f>
        <v>#DIV/0!</v>
      </c>
      <c r="O167" s="81"/>
    </row>
    <row r="168" spans="1:15" x14ac:dyDescent="0.2">
      <c r="A168" s="81"/>
      <c r="C168" s="77" t="s">
        <v>187</v>
      </c>
      <c r="D168" s="77" t="s">
        <v>249</v>
      </c>
      <c r="E168" s="77">
        <v>8</v>
      </c>
      <c r="F168" s="100" t="e">
        <f>Baltic_Scenario_Calculations_D!K27</f>
        <v>#DIV/0!</v>
      </c>
      <c r="G168" s="100" t="e">
        <f>Baltic_Scenario_Calculations_D!L27</f>
        <v>#DIV/0!</v>
      </c>
      <c r="H168" s="100" t="e">
        <f>Baltic_Scenario_Calculations_D!M27</f>
        <v>#DIV/0!</v>
      </c>
      <c r="I168" s="100" t="e">
        <f>Baltic_Scenario_Calculations_D!N27</f>
        <v>#DIV/0!</v>
      </c>
      <c r="O168" s="81"/>
    </row>
    <row r="169" spans="1:15" x14ac:dyDescent="0.2">
      <c r="A169" s="81"/>
      <c r="C169" s="77" t="s">
        <v>188</v>
      </c>
      <c r="D169" s="77" t="s">
        <v>249</v>
      </c>
      <c r="E169" s="77">
        <v>9</v>
      </c>
      <c r="F169" s="100" t="e">
        <f>Baltic_Scenario_Calculations_D!K28</f>
        <v>#DIV/0!</v>
      </c>
      <c r="G169" s="100" t="e">
        <f>Baltic_Scenario_Calculations_D!L28</f>
        <v>#DIV/0!</v>
      </c>
      <c r="H169" s="100" t="e">
        <f>Baltic_Scenario_Calculations_D!M28</f>
        <v>#DIV/0!</v>
      </c>
      <c r="I169" s="100" t="e">
        <f>Baltic_Scenario_Calculations_D!N28</f>
        <v>#DIV/0!</v>
      </c>
      <c r="O169" s="81"/>
    </row>
    <row r="170" spans="1:15" x14ac:dyDescent="0.2">
      <c r="A170" s="81"/>
      <c r="C170" s="77" t="s">
        <v>189</v>
      </c>
      <c r="D170" s="77" t="s">
        <v>250</v>
      </c>
      <c r="E170" s="77">
        <v>1</v>
      </c>
      <c r="F170" s="100" t="e">
        <f>Baltic_Scenario_Calculations_D!K29</f>
        <v>#DIV/0!</v>
      </c>
      <c r="G170" s="100" t="e">
        <f>Baltic_Scenario_Calculations_D!L29</f>
        <v>#DIV/0!</v>
      </c>
      <c r="H170" s="100" t="e">
        <f>Baltic_Scenario_Calculations_D!M29</f>
        <v>#DIV/0!</v>
      </c>
      <c r="I170" s="100" t="e">
        <f>Baltic_Scenario_Calculations_D!N29</f>
        <v>#DIV/0!</v>
      </c>
      <c r="O170" s="81"/>
    </row>
    <row r="171" spans="1:15" x14ac:dyDescent="0.2">
      <c r="A171" s="81"/>
      <c r="C171" s="77" t="s">
        <v>190</v>
      </c>
      <c r="D171" s="77" t="s">
        <v>251</v>
      </c>
      <c r="E171" s="77">
        <v>2</v>
      </c>
      <c r="F171" s="100" t="e">
        <f>Baltic_Scenario_Calculations_D!K30</f>
        <v>#DIV/0!</v>
      </c>
      <c r="G171" s="100" t="e">
        <f>Baltic_Scenario_Calculations_D!L30</f>
        <v>#DIV/0!</v>
      </c>
      <c r="H171" s="100" t="e">
        <f>Baltic_Scenario_Calculations_D!M30</f>
        <v>#DIV/0!</v>
      </c>
      <c r="I171" s="100" t="e">
        <f>Baltic_Scenario_Calculations_D!N30</f>
        <v>#DIV/0!</v>
      </c>
      <c r="O171" s="81"/>
    </row>
    <row r="172" spans="1:15" x14ac:dyDescent="0.2">
      <c r="A172" s="81"/>
      <c r="C172" s="77" t="s">
        <v>191</v>
      </c>
      <c r="D172" s="77" t="s">
        <v>252</v>
      </c>
      <c r="E172" s="77">
        <v>7</v>
      </c>
      <c r="F172" s="100" t="e">
        <f>Baltic_Scenario_Calculations_D!K31</f>
        <v>#DIV/0!</v>
      </c>
      <c r="G172" s="100" t="e">
        <f>Baltic_Scenario_Calculations_D!L31</f>
        <v>#DIV/0!</v>
      </c>
      <c r="H172" s="100" t="e">
        <f>Baltic_Scenario_Calculations_D!M31</f>
        <v>#DIV/0!</v>
      </c>
      <c r="I172" s="100" t="e">
        <f>Baltic_Scenario_Calculations_D!N31</f>
        <v>#DIV/0!</v>
      </c>
      <c r="O172" s="81"/>
    </row>
    <row r="173" spans="1:15" x14ac:dyDescent="0.2">
      <c r="A173" s="81"/>
      <c r="C173" s="77" t="s">
        <v>192</v>
      </c>
      <c r="D173" s="77" t="s">
        <v>252</v>
      </c>
      <c r="E173" s="77">
        <v>2</v>
      </c>
      <c r="F173" s="100" t="e">
        <f>Baltic_Scenario_Calculations_D!K32</f>
        <v>#DIV/0!</v>
      </c>
      <c r="G173" s="100" t="e">
        <f>Baltic_Scenario_Calculations_D!L32</f>
        <v>#DIV/0!</v>
      </c>
      <c r="H173" s="100" t="e">
        <f>Baltic_Scenario_Calculations_D!M32</f>
        <v>#DIV/0!</v>
      </c>
      <c r="I173" s="100" t="e">
        <f>Baltic_Scenario_Calculations_D!N32</f>
        <v>#DIV/0!</v>
      </c>
      <c r="O173" s="81"/>
    </row>
    <row r="174" spans="1:15" x14ac:dyDescent="0.2">
      <c r="A174" s="81"/>
      <c r="C174" s="77" t="s">
        <v>193</v>
      </c>
      <c r="D174" s="77" t="s">
        <v>252</v>
      </c>
      <c r="E174" s="77">
        <v>3</v>
      </c>
      <c r="F174" s="100" t="e">
        <f>Baltic_Scenario_Calculations_D!K33</f>
        <v>#DIV/0!</v>
      </c>
      <c r="G174" s="100" t="e">
        <f>Baltic_Scenario_Calculations_D!L33</f>
        <v>#DIV/0!</v>
      </c>
      <c r="H174" s="100" t="e">
        <f>Baltic_Scenario_Calculations_D!M33</f>
        <v>#DIV/0!</v>
      </c>
      <c r="I174" s="100" t="e">
        <f>Baltic_Scenario_Calculations_D!N33</f>
        <v>#DIV/0!</v>
      </c>
      <c r="O174" s="81"/>
    </row>
    <row r="175" spans="1:15" x14ac:dyDescent="0.2">
      <c r="A175" s="81"/>
      <c r="C175" s="77" t="s">
        <v>194</v>
      </c>
      <c r="D175" s="77" t="s">
        <v>252</v>
      </c>
      <c r="E175" s="77">
        <v>5</v>
      </c>
      <c r="F175" s="100" t="e">
        <f>Baltic_Scenario_Calculations_D!K34</f>
        <v>#DIV/0!</v>
      </c>
      <c r="G175" s="100" t="e">
        <f>Baltic_Scenario_Calculations_D!L34</f>
        <v>#DIV/0!</v>
      </c>
      <c r="H175" s="100" t="e">
        <f>Baltic_Scenario_Calculations_D!M34</f>
        <v>#DIV/0!</v>
      </c>
      <c r="I175" s="100" t="e">
        <f>Baltic_Scenario_Calculations_D!N34</f>
        <v>#DIV/0!</v>
      </c>
      <c r="O175" s="81"/>
    </row>
    <row r="176" spans="1:15" x14ac:dyDescent="0.2">
      <c r="A176" s="81"/>
      <c r="C176" s="77" t="s">
        <v>195</v>
      </c>
      <c r="D176" s="77" t="s">
        <v>253</v>
      </c>
      <c r="E176" s="77">
        <v>10</v>
      </c>
      <c r="F176" s="100" t="e">
        <f>Baltic_Scenario_Calculations_D!K35</f>
        <v>#DIV/0!</v>
      </c>
      <c r="G176" s="100" t="e">
        <f>Baltic_Scenario_Calculations_D!L35</f>
        <v>#DIV/0!</v>
      </c>
      <c r="H176" s="100" t="e">
        <f>Baltic_Scenario_Calculations_D!M35</f>
        <v>#DIV/0!</v>
      </c>
      <c r="I176" s="100" t="e">
        <f>Baltic_Scenario_Calculations_D!N35</f>
        <v>#DIV/0!</v>
      </c>
      <c r="O176" s="81"/>
    </row>
    <row r="177" spans="1:15" x14ac:dyDescent="0.2">
      <c r="A177" s="81"/>
      <c r="C177" s="77" t="s">
        <v>196</v>
      </c>
      <c r="D177" s="77" t="s">
        <v>253</v>
      </c>
      <c r="E177" s="77">
        <v>2</v>
      </c>
      <c r="F177" s="100" t="e">
        <f>Baltic_Scenario_Calculations_D!K36</f>
        <v>#DIV/0!</v>
      </c>
      <c r="G177" s="100" t="e">
        <f>Baltic_Scenario_Calculations_D!L36</f>
        <v>#DIV/0!</v>
      </c>
      <c r="H177" s="100" t="e">
        <f>Baltic_Scenario_Calculations_D!M36</f>
        <v>#DIV/0!</v>
      </c>
      <c r="I177" s="100" t="e">
        <f>Baltic_Scenario_Calculations_D!N36</f>
        <v>#DIV/0!</v>
      </c>
      <c r="O177" s="81"/>
    </row>
    <row r="178" spans="1:15" x14ac:dyDescent="0.2">
      <c r="A178" s="81"/>
      <c r="C178" s="77" t="s">
        <v>197</v>
      </c>
      <c r="D178" s="77" t="s">
        <v>253</v>
      </c>
      <c r="E178" s="77">
        <v>5</v>
      </c>
      <c r="F178" s="100" t="e">
        <f>Baltic_Scenario_Calculations_D!K37</f>
        <v>#DIV/0!</v>
      </c>
      <c r="G178" s="100" t="e">
        <f>Baltic_Scenario_Calculations_D!L37</f>
        <v>#DIV/0!</v>
      </c>
      <c r="H178" s="100" t="e">
        <f>Baltic_Scenario_Calculations_D!M37</f>
        <v>#DIV/0!</v>
      </c>
      <c r="I178" s="100" t="e">
        <f>Baltic_Scenario_Calculations_D!N37</f>
        <v>#DIV/0!</v>
      </c>
      <c r="O178" s="81"/>
    </row>
    <row r="179" spans="1:15" x14ac:dyDescent="0.2">
      <c r="A179" s="81"/>
      <c r="C179" s="77" t="s">
        <v>198</v>
      </c>
      <c r="D179" s="77" t="s">
        <v>249</v>
      </c>
      <c r="E179" s="77">
        <v>1</v>
      </c>
      <c r="F179" s="100" t="e">
        <f>Baltic_Scenario_Calculations_D!K38</f>
        <v>#DIV/0!</v>
      </c>
      <c r="G179" s="100" t="e">
        <f>Baltic_Scenario_Calculations_D!L38</f>
        <v>#DIV/0!</v>
      </c>
      <c r="H179" s="100" t="e">
        <f>Baltic_Scenario_Calculations_D!M38</f>
        <v>#DIV/0!</v>
      </c>
      <c r="I179" s="100" t="e">
        <f>Baltic_Scenario_Calculations_D!N38</f>
        <v>#DIV/0!</v>
      </c>
      <c r="O179" s="81"/>
    </row>
    <row r="180" spans="1:15" x14ac:dyDescent="0.2">
      <c r="A180" s="81"/>
      <c r="C180" s="77" t="s">
        <v>199</v>
      </c>
      <c r="D180" s="77" t="s">
        <v>249</v>
      </c>
      <c r="E180" s="77">
        <v>10</v>
      </c>
      <c r="F180" s="100" t="e">
        <f>Baltic_Scenario_Calculations_D!K39</f>
        <v>#DIV/0!</v>
      </c>
      <c r="G180" s="100" t="e">
        <f>Baltic_Scenario_Calculations_D!L39</f>
        <v>#DIV/0!</v>
      </c>
      <c r="H180" s="100" t="e">
        <f>Baltic_Scenario_Calculations_D!M39</f>
        <v>#DIV/0!</v>
      </c>
      <c r="I180" s="100" t="e">
        <f>Baltic_Scenario_Calculations_D!N39</f>
        <v>#DIV/0!</v>
      </c>
      <c r="O180" s="81"/>
    </row>
    <row r="181" spans="1:15" x14ac:dyDescent="0.2">
      <c r="A181" s="81"/>
      <c r="C181" s="77" t="s">
        <v>200</v>
      </c>
      <c r="D181" s="77" t="s">
        <v>249</v>
      </c>
      <c r="E181" s="77">
        <v>6</v>
      </c>
      <c r="F181" s="100" t="e">
        <f>Baltic_Scenario_Calculations_D!K40</f>
        <v>#DIV/0!</v>
      </c>
      <c r="G181" s="100" t="e">
        <f>Baltic_Scenario_Calculations_D!L40</f>
        <v>#DIV/0!</v>
      </c>
      <c r="H181" s="100" t="e">
        <f>Baltic_Scenario_Calculations_D!M40</f>
        <v>#DIV/0!</v>
      </c>
      <c r="I181" s="100" t="e">
        <f>Baltic_Scenario_Calculations_D!N40</f>
        <v>#DIV/0!</v>
      </c>
      <c r="O181" s="81"/>
    </row>
    <row r="182" spans="1:15" x14ac:dyDescent="0.2">
      <c r="A182" s="81"/>
      <c r="C182" s="77" t="s">
        <v>201</v>
      </c>
      <c r="D182" s="77" t="s">
        <v>249</v>
      </c>
      <c r="E182" s="77">
        <v>7</v>
      </c>
      <c r="F182" s="100" t="e">
        <f>Baltic_Scenario_Calculations_D!K41</f>
        <v>#DIV/0!</v>
      </c>
      <c r="G182" s="100" t="e">
        <f>Baltic_Scenario_Calculations_D!L41</f>
        <v>#DIV/0!</v>
      </c>
      <c r="H182" s="100" t="e">
        <f>Baltic_Scenario_Calculations_D!M41</f>
        <v>#DIV/0!</v>
      </c>
      <c r="I182" s="100" t="e">
        <f>Baltic_Scenario_Calculations_D!N41</f>
        <v>#DIV/0!</v>
      </c>
      <c r="O182" s="81"/>
    </row>
    <row r="183" spans="1:15" x14ac:dyDescent="0.2">
      <c r="A183" s="81"/>
      <c r="C183" s="77" t="s">
        <v>202</v>
      </c>
      <c r="D183" s="77" t="s">
        <v>253</v>
      </c>
      <c r="E183" s="77">
        <v>1</v>
      </c>
      <c r="F183" s="100" t="e">
        <f>Baltic_Scenario_Calculations_D!K42</f>
        <v>#DIV/0!</v>
      </c>
      <c r="G183" s="100" t="e">
        <f>Baltic_Scenario_Calculations_D!L42</f>
        <v>#DIV/0!</v>
      </c>
      <c r="H183" s="100" t="e">
        <f>Baltic_Scenario_Calculations_D!M42</f>
        <v>#DIV/0!</v>
      </c>
      <c r="I183" s="100" t="e">
        <f>Baltic_Scenario_Calculations_D!N42</f>
        <v>#DIV/0!</v>
      </c>
      <c r="O183" s="81"/>
    </row>
    <row r="184" spans="1:15" x14ac:dyDescent="0.2">
      <c r="A184" s="81"/>
      <c r="C184" s="77" t="s">
        <v>203</v>
      </c>
      <c r="D184" s="77" t="s">
        <v>253</v>
      </c>
      <c r="E184" s="77">
        <v>3</v>
      </c>
      <c r="F184" s="100" t="e">
        <f>Baltic_Scenario_Calculations_D!K43</f>
        <v>#DIV/0!</v>
      </c>
      <c r="G184" s="100" t="e">
        <f>Baltic_Scenario_Calculations_D!L43</f>
        <v>#DIV/0!</v>
      </c>
      <c r="H184" s="100" t="e">
        <f>Baltic_Scenario_Calculations_D!M43</f>
        <v>#DIV/0!</v>
      </c>
      <c r="I184" s="100" t="e">
        <f>Baltic_Scenario_Calculations_D!N43</f>
        <v>#DIV/0!</v>
      </c>
      <c r="O184" s="81"/>
    </row>
    <row r="185" spans="1:15" x14ac:dyDescent="0.2">
      <c r="A185" s="81"/>
      <c r="C185" s="77" t="s">
        <v>204</v>
      </c>
      <c r="D185" s="77" t="s">
        <v>253</v>
      </c>
      <c r="E185" s="77">
        <v>4</v>
      </c>
      <c r="F185" s="100" t="e">
        <f>Baltic_Scenario_Calculations_D!K44</f>
        <v>#DIV/0!</v>
      </c>
      <c r="G185" s="100" t="e">
        <f>Baltic_Scenario_Calculations_D!L44</f>
        <v>#DIV/0!</v>
      </c>
      <c r="H185" s="100" t="e">
        <f>Baltic_Scenario_Calculations_D!M44</f>
        <v>#DIV/0!</v>
      </c>
      <c r="I185" s="100" t="e">
        <f>Baltic_Scenario_Calculations_D!N44</f>
        <v>#DIV/0!</v>
      </c>
      <c r="O185" s="81"/>
    </row>
    <row r="186" spans="1:15" x14ac:dyDescent="0.2">
      <c r="A186" s="81"/>
      <c r="C186" s="77" t="s">
        <v>205</v>
      </c>
      <c r="D186" s="77" t="s">
        <v>253</v>
      </c>
      <c r="E186" s="77">
        <v>7</v>
      </c>
      <c r="F186" s="100" t="e">
        <f>Baltic_Scenario_Calculations_D!K45</f>
        <v>#DIV/0!</v>
      </c>
      <c r="G186" s="100" t="e">
        <f>Baltic_Scenario_Calculations_D!L45</f>
        <v>#DIV/0!</v>
      </c>
      <c r="H186" s="100" t="e">
        <f>Baltic_Scenario_Calculations_D!M45</f>
        <v>#DIV/0!</v>
      </c>
      <c r="I186" s="100" t="e">
        <f>Baltic_Scenario_Calculations_D!N45</f>
        <v>#DIV/0!</v>
      </c>
      <c r="O186" s="81"/>
    </row>
    <row r="187" spans="1:15" x14ac:dyDescent="0.2">
      <c r="A187" s="81"/>
      <c r="C187" s="77" t="s">
        <v>206</v>
      </c>
      <c r="D187" s="77" t="s">
        <v>253</v>
      </c>
      <c r="E187" s="77">
        <v>8</v>
      </c>
      <c r="F187" s="100" t="e">
        <f>Baltic_Scenario_Calculations_D!K46</f>
        <v>#DIV/0!</v>
      </c>
      <c r="G187" s="100" t="e">
        <f>Baltic_Scenario_Calculations_D!L46</f>
        <v>#DIV/0!</v>
      </c>
      <c r="H187" s="100" t="e">
        <f>Baltic_Scenario_Calculations_D!M46</f>
        <v>#DIV/0!</v>
      </c>
      <c r="I187" s="100" t="e">
        <f>Baltic_Scenario_Calculations_D!N46</f>
        <v>#DIV/0!</v>
      </c>
      <c r="O187" s="81"/>
    </row>
    <row r="188" spans="1:15" x14ac:dyDescent="0.2">
      <c r="A188" s="81"/>
      <c r="C188" s="77" t="s">
        <v>207</v>
      </c>
      <c r="D188" s="77" t="s">
        <v>253</v>
      </c>
      <c r="E188" s="77">
        <v>9</v>
      </c>
      <c r="F188" s="100" t="e">
        <f>Baltic_Scenario_Calculations_D!K47</f>
        <v>#DIV/0!</v>
      </c>
      <c r="G188" s="100" t="e">
        <f>Baltic_Scenario_Calculations_D!L47</f>
        <v>#DIV/0!</v>
      </c>
      <c r="H188" s="100" t="e">
        <f>Baltic_Scenario_Calculations_D!M47</f>
        <v>#DIV/0!</v>
      </c>
      <c r="I188" s="100" t="e">
        <f>Baltic_Scenario_Calculations_D!N47</f>
        <v>#DIV/0!</v>
      </c>
      <c r="O188" s="81"/>
    </row>
    <row r="189" spans="1:15" x14ac:dyDescent="0.2">
      <c r="A189" s="81"/>
      <c r="C189" s="77" t="s">
        <v>208</v>
      </c>
      <c r="D189" s="77" t="s">
        <v>239</v>
      </c>
      <c r="E189" s="77">
        <v>10</v>
      </c>
      <c r="F189" s="100" t="e">
        <f>Baltic_Scenario_Calculations_D!K48</f>
        <v>#DIV/0!</v>
      </c>
      <c r="G189" s="100" t="e">
        <f>Baltic_Scenario_Calculations_D!L48</f>
        <v>#DIV/0!</v>
      </c>
      <c r="H189" s="100" t="e">
        <f>Baltic_Scenario_Calculations_D!M48</f>
        <v>#DIV/0!</v>
      </c>
      <c r="I189" s="100" t="e">
        <f>Baltic_Scenario_Calculations_D!N48</f>
        <v>#DIV/0!</v>
      </c>
      <c r="O189" s="81"/>
    </row>
    <row r="190" spans="1:15" x14ac:dyDescent="0.2">
      <c r="A190" s="81"/>
      <c r="C190" s="77" t="s">
        <v>209</v>
      </c>
      <c r="D190" s="77" t="s">
        <v>239</v>
      </c>
      <c r="E190" s="77">
        <v>12</v>
      </c>
      <c r="F190" s="100" t="e">
        <f>Baltic_Scenario_Calculations_D!K49</f>
        <v>#DIV/0!</v>
      </c>
      <c r="G190" s="100" t="e">
        <f>Baltic_Scenario_Calculations_D!L49</f>
        <v>#DIV/0!</v>
      </c>
      <c r="H190" s="100" t="e">
        <f>Baltic_Scenario_Calculations_D!M49</f>
        <v>#DIV/0!</v>
      </c>
      <c r="I190" s="100" t="e">
        <f>Baltic_Scenario_Calculations_D!N49</f>
        <v>#DIV/0!</v>
      </c>
      <c r="O190" s="81"/>
    </row>
    <row r="191" spans="1:15" x14ac:dyDescent="0.2">
      <c r="A191" s="81"/>
      <c r="C191" s="77" t="s">
        <v>210</v>
      </c>
      <c r="D191" s="77" t="s">
        <v>239</v>
      </c>
      <c r="E191" s="77">
        <v>13</v>
      </c>
      <c r="F191" s="100" t="e">
        <f>Baltic_Scenario_Calculations_D!K50</f>
        <v>#DIV/0!</v>
      </c>
      <c r="G191" s="100" t="e">
        <f>Baltic_Scenario_Calculations_D!L50</f>
        <v>#DIV/0!</v>
      </c>
      <c r="H191" s="100" t="e">
        <f>Baltic_Scenario_Calculations_D!M50</f>
        <v>#DIV/0!</v>
      </c>
      <c r="I191" s="100" t="e">
        <f>Baltic_Scenario_Calculations_D!N50</f>
        <v>#DIV/0!</v>
      </c>
      <c r="O191" s="81"/>
    </row>
    <row r="192" spans="1:15" x14ac:dyDescent="0.2">
      <c r="A192" s="81"/>
      <c r="C192" s="77" t="s">
        <v>211</v>
      </c>
      <c r="D192" s="77" t="s">
        <v>239</v>
      </c>
      <c r="E192" s="77">
        <v>14</v>
      </c>
      <c r="F192" s="100" t="e">
        <f>Baltic_Scenario_Calculations_D!K51</f>
        <v>#DIV/0!</v>
      </c>
      <c r="G192" s="100" t="e">
        <f>Baltic_Scenario_Calculations_D!L51</f>
        <v>#DIV/0!</v>
      </c>
      <c r="H192" s="100" t="e">
        <f>Baltic_Scenario_Calculations_D!M51</f>
        <v>#DIV/0!</v>
      </c>
      <c r="I192" s="100" t="e">
        <f>Baltic_Scenario_Calculations_D!N51</f>
        <v>#DIV/0!</v>
      </c>
      <c r="O192" s="81"/>
    </row>
    <row r="193" spans="1:15" x14ac:dyDescent="0.2">
      <c r="A193" s="81"/>
      <c r="C193" s="77" t="s">
        <v>212</v>
      </c>
      <c r="D193" s="77" t="s">
        <v>239</v>
      </c>
      <c r="E193" s="77">
        <v>9</v>
      </c>
      <c r="F193" s="100" t="e">
        <f>Baltic_Scenario_Calculations_D!K52</f>
        <v>#DIV/0!</v>
      </c>
      <c r="G193" s="100" t="e">
        <f>Baltic_Scenario_Calculations_D!L52</f>
        <v>#DIV/0!</v>
      </c>
      <c r="H193" s="100" t="e">
        <f>Baltic_Scenario_Calculations_D!M52</f>
        <v>#DIV/0!</v>
      </c>
      <c r="I193" s="100" t="e">
        <f>Baltic_Scenario_Calculations_D!N52</f>
        <v>#DIV/0!</v>
      </c>
      <c r="O193" s="81"/>
    </row>
    <row r="194" spans="1:15" x14ac:dyDescent="0.2">
      <c r="A194" s="81"/>
      <c r="C194" s="77" t="s">
        <v>213</v>
      </c>
      <c r="D194" s="77" t="s">
        <v>249</v>
      </c>
      <c r="E194" s="77">
        <v>2</v>
      </c>
      <c r="F194" s="100" t="e">
        <f>Baltic_Scenario_Calculations_D!K53</f>
        <v>#DIV/0!</v>
      </c>
      <c r="G194" s="100" t="e">
        <f>Baltic_Scenario_Calculations_D!L53</f>
        <v>#DIV/0!</v>
      </c>
      <c r="H194" s="100" t="e">
        <f>Baltic_Scenario_Calculations_D!M53</f>
        <v>#DIV/0!</v>
      </c>
      <c r="I194" s="100" t="e">
        <f>Baltic_Scenario_Calculations_D!N53</f>
        <v>#DIV/0!</v>
      </c>
      <c r="O194" s="81"/>
    </row>
    <row r="195" spans="1:15" x14ac:dyDescent="0.2">
      <c r="A195" s="81"/>
      <c r="C195" s="77" t="s">
        <v>214</v>
      </c>
      <c r="D195" s="77" t="s">
        <v>249</v>
      </c>
      <c r="E195" s="77">
        <v>3</v>
      </c>
      <c r="F195" s="100" t="e">
        <f>Baltic_Scenario_Calculations_D!K54</f>
        <v>#DIV/0!</v>
      </c>
      <c r="G195" s="100" t="e">
        <f>Baltic_Scenario_Calculations_D!L54</f>
        <v>#DIV/0!</v>
      </c>
      <c r="H195" s="100" t="e">
        <f>Baltic_Scenario_Calculations_D!M54</f>
        <v>#DIV/0!</v>
      </c>
      <c r="I195" s="100" t="e">
        <f>Baltic_Scenario_Calculations_D!N54</f>
        <v>#DIV/0!</v>
      </c>
      <c r="O195" s="81"/>
    </row>
    <row r="196" spans="1:15" x14ac:dyDescent="0.2">
      <c r="A196" s="81"/>
      <c r="C196" s="77" t="s">
        <v>215</v>
      </c>
      <c r="D196" s="77" t="s">
        <v>249</v>
      </c>
      <c r="E196" s="77">
        <v>4</v>
      </c>
      <c r="F196" s="100" t="e">
        <f>Baltic_Scenario_Calculations_D!K55</f>
        <v>#DIV/0!</v>
      </c>
      <c r="G196" s="100" t="e">
        <f>Baltic_Scenario_Calculations_D!L55</f>
        <v>#DIV/0!</v>
      </c>
      <c r="H196" s="100" t="e">
        <f>Baltic_Scenario_Calculations_D!M55</f>
        <v>#DIV/0!</v>
      </c>
      <c r="I196" s="100" t="e">
        <f>Baltic_Scenario_Calculations_D!N55</f>
        <v>#DIV/0!</v>
      </c>
      <c r="O196" s="81"/>
    </row>
    <row r="197" spans="1:15" x14ac:dyDescent="0.2">
      <c r="A197" s="81"/>
      <c r="C197" s="77" t="s">
        <v>216</v>
      </c>
      <c r="D197" s="77" t="s">
        <v>249</v>
      </c>
      <c r="E197" s="77">
        <v>5</v>
      </c>
      <c r="F197" s="100" t="e">
        <f>Baltic_Scenario_Calculations_D!K56</f>
        <v>#DIV/0!</v>
      </c>
      <c r="G197" s="100" t="e">
        <f>Baltic_Scenario_Calculations_D!L56</f>
        <v>#DIV/0!</v>
      </c>
      <c r="H197" s="100" t="e">
        <f>Baltic_Scenario_Calculations_D!M56</f>
        <v>#DIV/0!</v>
      </c>
      <c r="I197" s="100" t="e">
        <f>Baltic_Scenario_Calculations_D!N56</f>
        <v>#DIV/0!</v>
      </c>
      <c r="O197" s="81"/>
    </row>
    <row r="198" spans="1:15" x14ac:dyDescent="0.2">
      <c r="A198" s="81"/>
      <c r="C198" s="77" t="s">
        <v>217</v>
      </c>
      <c r="D198" s="77" t="s">
        <v>239</v>
      </c>
      <c r="E198" s="77">
        <v>7</v>
      </c>
      <c r="F198" s="100" t="e">
        <f>Baltic_Scenario_Calculations_D!K57</f>
        <v>#DIV/0!</v>
      </c>
      <c r="G198" s="100" t="e">
        <f>Baltic_Scenario_Calculations_D!L57</f>
        <v>#DIV/0!</v>
      </c>
      <c r="H198" s="100" t="e">
        <f>Baltic_Scenario_Calculations_D!M57</f>
        <v>#DIV/0!</v>
      </c>
      <c r="I198" s="100" t="e">
        <f>Baltic_Scenario_Calculations_D!N57</f>
        <v>#DIV/0!</v>
      </c>
      <c r="O198" s="81"/>
    </row>
    <row r="199" spans="1:15" x14ac:dyDescent="0.2">
      <c r="A199" s="81"/>
      <c r="C199" s="77" t="s">
        <v>218</v>
      </c>
      <c r="D199" s="77" t="s">
        <v>18</v>
      </c>
      <c r="E199" s="77">
        <v>10</v>
      </c>
      <c r="F199" s="100" t="e">
        <f>Baltic_Transition_Calculation_D!K20</f>
        <v>#DIV/0!</v>
      </c>
      <c r="G199" s="100" t="e">
        <f>Baltic_Transition_Calculation_D!L20</f>
        <v>#DIV/0!</v>
      </c>
      <c r="H199" s="100" t="e">
        <f>Baltic_Transition_Calculation_D!M20</f>
        <v>#DIV/0!</v>
      </c>
      <c r="I199" s="100" t="e">
        <f>Baltic_Transition_Calculation_D!N20</f>
        <v>#DIV/0!</v>
      </c>
      <c r="O199" s="81"/>
    </row>
    <row r="200" spans="1:15" x14ac:dyDescent="0.2">
      <c r="A200" s="81"/>
      <c r="C200" s="77" t="s">
        <v>219</v>
      </c>
      <c r="D200" s="77" t="s">
        <v>18</v>
      </c>
      <c r="E200" s="77">
        <v>2</v>
      </c>
      <c r="F200" s="100" t="e">
        <f>Baltic_Transition_Calculation_D!K21</f>
        <v>#DIV/0!</v>
      </c>
      <c r="G200" s="100" t="e">
        <f>Baltic_Transition_Calculation_D!L21</f>
        <v>#DIV/0!</v>
      </c>
      <c r="H200" s="100" t="e">
        <f>Baltic_Transition_Calculation_D!M21</f>
        <v>#DIV/0!</v>
      </c>
      <c r="I200" s="100" t="e">
        <f>Baltic_Transition_Calculation_D!N21</f>
        <v>#DIV/0!</v>
      </c>
      <c r="O200" s="81"/>
    </row>
    <row r="201" spans="1:15" x14ac:dyDescent="0.2">
      <c r="A201" s="81"/>
      <c r="C201" s="77" t="s">
        <v>220</v>
      </c>
      <c r="D201" s="77" t="s">
        <v>18</v>
      </c>
      <c r="E201" s="77">
        <v>3</v>
      </c>
      <c r="F201" s="100" t="e">
        <f>Baltic_Transition_Calculation_D!K22</f>
        <v>#DIV/0!</v>
      </c>
      <c r="G201" s="100" t="e">
        <f>Baltic_Transition_Calculation_D!L22</f>
        <v>#DIV/0!</v>
      </c>
      <c r="H201" s="100" t="e">
        <f>Baltic_Transition_Calculation_D!M22</f>
        <v>#DIV/0!</v>
      </c>
      <c r="I201" s="100" t="e">
        <f>Baltic_Transition_Calculation_D!N22</f>
        <v>#DIV/0!</v>
      </c>
      <c r="O201" s="81"/>
    </row>
    <row r="202" spans="1:15" x14ac:dyDescent="0.2">
      <c r="A202" s="81"/>
      <c r="C202" s="77" t="s">
        <v>221</v>
      </c>
      <c r="D202" s="77" t="s">
        <v>238</v>
      </c>
      <c r="E202" s="77">
        <v>4</v>
      </c>
      <c r="F202" s="100" t="e">
        <f>Baltic_Transition_Calculation_D!K23</f>
        <v>#DIV/0!</v>
      </c>
      <c r="G202" s="100" t="e">
        <f>Baltic_Transition_Calculation_D!L23</f>
        <v>#DIV/0!</v>
      </c>
      <c r="H202" s="100" t="e">
        <f>Baltic_Transition_Calculation_D!M23</f>
        <v>#DIV/0!</v>
      </c>
      <c r="I202" s="100" t="e">
        <f>Baltic_Transition_Calculation_D!N23</f>
        <v>#DIV/0!</v>
      </c>
      <c r="O202" s="81"/>
    </row>
    <row r="203" spans="1:15" ht="12.75" customHeight="1" x14ac:dyDescent="0.2">
      <c r="A203" s="81"/>
      <c r="C203" s="77" t="s">
        <v>222</v>
      </c>
      <c r="D203" s="77" t="s">
        <v>238</v>
      </c>
      <c r="E203" s="77">
        <v>5</v>
      </c>
      <c r="F203" s="100" t="e">
        <f>Baltic_Transition_Calculation_D!K24</f>
        <v>#DIV/0!</v>
      </c>
      <c r="G203" s="100" t="e">
        <f>Baltic_Transition_Calculation_D!L24</f>
        <v>#DIV/0!</v>
      </c>
      <c r="H203" s="100" t="e">
        <f>Baltic_Transition_Calculation_D!M24</f>
        <v>#DIV/0!</v>
      </c>
      <c r="I203" s="100" t="e">
        <f>Baltic_Transition_Calculation_D!N24</f>
        <v>#DIV/0!</v>
      </c>
      <c r="O203" s="81"/>
    </row>
    <row r="204" spans="1:15" x14ac:dyDescent="0.2">
      <c r="A204" s="81"/>
      <c r="C204" s="77" t="s">
        <v>223</v>
      </c>
      <c r="D204" s="77" t="s">
        <v>238</v>
      </c>
      <c r="E204" s="77">
        <v>9</v>
      </c>
      <c r="F204" s="100" t="e">
        <f>Baltic_Transition_Calculation_D!K25</f>
        <v>#DIV/0!</v>
      </c>
      <c r="G204" s="100" t="e">
        <f>Baltic_Transition_Calculation_D!L25</f>
        <v>#DIV/0!</v>
      </c>
      <c r="H204" s="100" t="e">
        <f>Baltic_Transition_Calculation_D!M25</f>
        <v>#DIV/0!</v>
      </c>
      <c r="I204" s="100" t="e">
        <f>Baltic_Transition_Calculation_D!N25</f>
        <v>#DIV/0!</v>
      </c>
      <c r="O204" s="81"/>
    </row>
    <row r="205" spans="1:15" x14ac:dyDescent="0.2">
      <c r="A205" s="81"/>
      <c r="C205" s="77" t="s">
        <v>224</v>
      </c>
      <c r="D205" s="77" t="s">
        <v>238</v>
      </c>
      <c r="E205" s="77">
        <v>1</v>
      </c>
      <c r="F205" s="100" t="e">
        <f>Baltic_Transition_Calculation_D!K26</f>
        <v>#DIV/0!</v>
      </c>
      <c r="G205" s="100" t="e">
        <f>Baltic_Transition_Calculation_D!L26</f>
        <v>#DIV/0!</v>
      </c>
      <c r="H205" s="100" t="e">
        <f>Baltic_Transition_Calculation_D!M26</f>
        <v>#DIV/0!</v>
      </c>
      <c r="I205" s="100" t="e">
        <f>Baltic_Transition_Calculation_D!N26</f>
        <v>#DIV/0!</v>
      </c>
      <c r="O205" s="81"/>
    </row>
    <row r="206" spans="1:15" x14ac:dyDescent="0.2">
      <c r="A206" s="81"/>
      <c r="C206" s="77" t="s">
        <v>225</v>
      </c>
      <c r="D206" s="77" t="s">
        <v>238</v>
      </c>
      <c r="E206" s="77">
        <v>10</v>
      </c>
      <c r="F206" s="100" t="e">
        <f>Baltic_Transition_Calculation_D!K27</f>
        <v>#DIV/0!</v>
      </c>
      <c r="G206" s="100" t="e">
        <f>Baltic_Transition_Calculation_D!L27</f>
        <v>#DIV/0!</v>
      </c>
      <c r="H206" s="100" t="e">
        <f>Baltic_Transition_Calculation_D!M27</f>
        <v>#DIV/0!</v>
      </c>
      <c r="I206" s="100" t="e">
        <f>Baltic_Transition_Calculation_D!N27</f>
        <v>#DIV/0!</v>
      </c>
      <c r="O206" s="81"/>
    </row>
    <row r="207" spans="1:15" x14ac:dyDescent="0.2">
      <c r="A207" s="81"/>
      <c r="C207" s="77" t="s">
        <v>226</v>
      </c>
      <c r="D207" s="77" t="s">
        <v>238</v>
      </c>
      <c r="E207" s="77">
        <v>11</v>
      </c>
      <c r="F207" s="100" t="e">
        <f>Baltic_Transition_Calculation_D!K28</f>
        <v>#DIV/0!</v>
      </c>
      <c r="G207" s="100" t="e">
        <f>Baltic_Transition_Calculation_D!L28</f>
        <v>#DIV/0!</v>
      </c>
      <c r="H207" s="100" t="e">
        <f>Baltic_Transition_Calculation_D!M28</f>
        <v>#DIV/0!</v>
      </c>
      <c r="I207" s="100" t="e">
        <f>Baltic_Transition_Calculation_D!N28</f>
        <v>#DIV/0!</v>
      </c>
      <c r="O207" s="81"/>
    </row>
    <row r="208" spans="1:15" x14ac:dyDescent="0.2">
      <c r="A208" s="81"/>
      <c r="C208" s="77" t="s">
        <v>227</v>
      </c>
      <c r="D208" s="77" t="s">
        <v>238</v>
      </c>
      <c r="E208" s="77">
        <v>2</v>
      </c>
      <c r="F208" s="100" t="e">
        <f>Baltic_Transition_Calculation_D!K29</f>
        <v>#DIV/0!</v>
      </c>
      <c r="G208" s="100" t="e">
        <f>Baltic_Transition_Calculation_D!L29</f>
        <v>#DIV/0!</v>
      </c>
      <c r="H208" s="100" t="e">
        <f>Baltic_Transition_Calculation_D!M29</f>
        <v>#DIV/0!</v>
      </c>
      <c r="I208" s="100" t="e">
        <f>Baltic_Transition_Calculation_D!N29</f>
        <v>#DIV/0!</v>
      </c>
      <c r="O208" s="81"/>
    </row>
    <row r="209" spans="1:15" x14ac:dyDescent="0.2">
      <c r="A209" s="81"/>
      <c r="C209" s="77" t="s">
        <v>228</v>
      </c>
      <c r="D209" s="77" t="s">
        <v>239</v>
      </c>
      <c r="E209" s="77">
        <v>15</v>
      </c>
      <c r="F209" s="100" t="e">
        <f>Baltic_Transition_Calculation_D!K30</f>
        <v>#DIV/0!</v>
      </c>
      <c r="G209" s="100" t="e">
        <f>Baltic_Transition_Calculation_D!L30</f>
        <v>#DIV/0!</v>
      </c>
      <c r="H209" s="100" t="e">
        <f>Baltic_Transition_Calculation_D!M30</f>
        <v>#DIV/0!</v>
      </c>
      <c r="I209" s="100" t="e">
        <f>Baltic_Transition_Calculation_D!N30</f>
        <v>#DIV/0!</v>
      </c>
      <c r="O209" s="81"/>
    </row>
    <row r="210" spans="1:15" x14ac:dyDescent="0.2">
      <c r="A210" s="81"/>
      <c r="C210" s="77" t="s">
        <v>229</v>
      </c>
      <c r="D210" s="77" t="s">
        <v>18</v>
      </c>
      <c r="E210" s="77">
        <v>11</v>
      </c>
      <c r="F210" s="100" t="e">
        <f>Baltic_Transition_Calculation_D!K31</f>
        <v>#DIV/0!</v>
      </c>
      <c r="G210" s="100" t="e">
        <f>Baltic_Transition_Calculation_D!L31</f>
        <v>#DIV/0!</v>
      </c>
      <c r="H210" s="100" t="e">
        <f>Baltic_Transition_Calculation_D!M31</f>
        <v>#DIV/0!</v>
      </c>
      <c r="I210" s="100" t="e">
        <f>Baltic_Transition_Calculation_D!N31</f>
        <v>#DIV/0!</v>
      </c>
      <c r="O210" s="81"/>
    </row>
    <row r="211" spans="1:15" x14ac:dyDescent="0.2">
      <c r="A211" s="81"/>
      <c r="C211" s="77" t="s">
        <v>230</v>
      </c>
      <c r="D211" s="77" t="s">
        <v>18</v>
      </c>
      <c r="E211" s="77">
        <v>6</v>
      </c>
      <c r="F211" s="100" t="e">
        <f>Baltic_Transition_Calculation_D!K32</f>
        <v>#DIV/0!</v>
      </c>
      <c r="G211" s="100" t="e">
        <f>Baltic_Transition_Calculation_D!L32</f>
        <v>#DIV/0!</v>
      </c>
      <c r="H211" s="100" t="e">
        <f>Baltic_Transition_Calculation_D!M32</f>
        <v>#DIV/0!</v>
      </c>
      <c r="I211" s="100" t="e">
        <f>Baltic_Transition_Calculation_D!N32</f>
        <v>#DIV/0!</v>
      </c>
      <c r="O211" s="81"/>
    </row>
    <row r="212" spans="1:15" x14ac:dyDescent="0.2">
      <c r="A212" s="81"/>
      <c r="C212" s="77" t="s">
        <v>231</v>
      </c>
      <c r="D212" s="77" t="s">
        <v>18</v>
      </c>
      <c r="E212" s="77">
        <v>7</v>
      </c>
      <c r="F212" s="100" t="e">
        <f>Baltic_Transition_Calculation_D!K33</f>
        <v>#DIV/0!</v>
      </c>
      <c r="G212" s="100" t="e">
        <f>Baltic_Transition_Calculation_D!L33</f>
        <v>#DIV/0!</v>
      </c>
      <c r="H212" s="100" t="e">
        <f>Baltic_Transition_Calculation_D!M33</f>
        <v>#DIV/0!</v>
      </c>
      <c r="I212" s="100" t="e">
        <f>Baltic_Transition_Calculation_D!N33</f>
        <v>#DIV/0!</v>
      </c>
      <c r="O212" s="81"/>
    </row>
    <row r="213" spans="1:15" x14ac:dyDescent="0.2">
      <c r="A213" s="81"/>
      <c r="C213" s="77" t="s">
        <v>232</v>
      </c>
      <c r="D213" s="77" t="s">
        <v>18</v>
      </c>
      <c r="E213" s="77">
        <v>9</v>
      </c>
      <c r="F213" s="100" t="e">
        <f>Baltic_Transition_Calculation_D!K34</f>
        <v>#DIV/0!</v>
      </c>
      <c r="G213" s="100" t="e">
        <f>Baltic_Transition_Calculation_D!L34</f>
        <v>#DIV/0!</v>
      </c>
      <c r="H213" s="100" t="e">
        <f>Baltic_Transition_Calculation_D!M34</f>
        <v>#DIV/0!</v>
      </c>
      <c r="I213" s="100" t="e">
        <f>Baltic_Transition_Calculation_D!N34</f>
        <v>#DIV/0!</v>
      </c>
      <c r="O213" s="81"/>
    </row>
    <row r="214" spans="1:15" x14ac:dyDescent="0.2">
      <c r="A214" s="81"/>
      <c r="C214" s="77" t="s">
        <v>233</v>
      </c>
      <c r="D214" s="77" t="s">
        <v>238</v>
      </c>
      <c r="E214" s="77">
        <v>3</v>
      </c>
      <c r="F214" s="100" t="e">
        <f>Baltic_Transition_Calculation_D!K35</f>
        <v>#DIV/0!</v>
      </c>
      <c r="G214" s="100" t="e">
        <f>Baltic_Transition_Calculation_D!L35</f>
        <v>#DIV/0!</v>
      </c>
      <c r="H214" s="100" t="e">
        <f>Baltic_Transition_Calculation_D!M35</f>
        <v>#DIV/0!</v>
      </c>
      <c r="I214" s="100" t="e">
        <f>Baltic_Transition_Calculation_D!N35</f>
        <v>#DIV/0!</v>
      </c>
      <c r="O214" s="81"/>
    </row>
    <row r="215" spans="1:15" x14ac:dyDescent="0.2">
      <c r="A215" s="81"/>
      <c r="C215" s="77" t="s">
        <v>234</v>
      </c>
      <c r="D215" s="77" t="s">
        <v>239</v>
      </c>
      <c r="E215" s="77">
        <v>3</v>
      </c>
      <c r="F215" s="100" t="e">
        <f>Baltic_Transition_Calculation_D!K36</f>
        <v>#DIV/0!</v>
      </c>
      <c r="G215" s="100" t="e">
        <f>Baltic_Transition_Calculation_D!L36</f>
        <v>#DIV/0!</v>
      </c>
      <c r="H215" s="100" t="e">
        <f>Baltic_Transition_Calculation_D!M36</f>
        <v>#DIV/0!</v>
      </c>
      <c r="I215" s="100" t="e">
        <f>Baltic_Transition_Calculation_D!N36</f>
        <v>#DIV/0!</v>
      </c>
      <c r="O215" s="81"/>
    </row>
    <row r="216" spans="1:15" x14ac:dyDescent="0.2">
      <c r="A216" s="81"/>
      <c r="C216" s="180" t="s">
        <v>294</v>
      </c>
      <c r="D216" s="180"/>
      <c r="E216" s="180"/>
      <c r="F216" s="100" t="e">
        <f>OECD_Marina_Calculations_D!I20</f>
        <v>#DIV/0!</v>
      </c>
      <c r="G216" s="100" t="e">
        <f>OECD_Marina_Calculations_D!J20</f>
        <v>#DIV/0!</v>
      </c>
      <c r="H216" s="100" t="e">
        <f>OECD_Marina_Calculations_D!K20</f>
        <v>#DIV/0!</v>
      </c>
      <c r="I216" s="100" t="e">
        <f>OECD_Marina_Calculations_D!L20</f>
        <v>#DIV/0!</v>
      </c>
      <c r="O216" s="81"/>
    </row>
    <row r="217" spans="1:15" x14ac:dyDescent="0.2">
      <c r="A217" s="81"/>
      <c r="B217" s="133"/>
      <c r="O217" s="81"/>
    </row>
    <row r="218" spans="1:15" x14ac:dyDescent="0.2">
      <c r="A218" s="81"/>
      <c r="B218" s="133"/>
      <c r="C218" s="75" t="s">
        <v>263</v>
      </c>
      <c r="O218" s="81"/>
    </row>
    <row r="219" spans="1:15" x14ac:dyDescent="0.2">
      <c r="A219" s="81"/>
      <c r="C219" s="133" t="s">
        <v>283</v>
      </c>
      <c r="O219" s="81"/>
    </row>
    <row r="220" spans="1:15" ht="120" customHeight="1" x14ac:dyDescent="0.2">
      <c r="A220" s="81"/>
      <c r="C220" s="77" t="s">
        <v>10</v>
      </c>
      <c r="D220" s="178" t="s">
        <v>11</v>
      </c>
      <c r="E220" s="179"/>
      <c r="F220" s="148" t="s">
        <v>170</v>
      </c>
      <c r="G220" s="148" t="s">
        <v>337</v>
      </c>
      <c r="H220" s="148" t="s">
        <v>338</v>
      </c>
      <c r="I220" s="148" t="s">
        <v>339</v>
      </c>
      <c r="O220" s="81"/>
    </row>
    <row r="221" spans="1:15" x14ac:dyDescent="0.2">
      <c r="A221" s="81"/>
      <c r="C221" s="77" t="s">
        <v>65</v>
      </c>
      <c r="D221" s="77" t="s">
        <v>13</v>
      </c>
      <c r="E221" s="77">
        <v>1</v>
      </c>
      <c r="F221" s="100" t="e">
        <f>Atlantic_Scenario_Calculation_D!S20</f>
        <v>#DIV/0!</v>
      </c>
      <c r="G221" s="100" t="e">
        <f>Atlantic_Scenario_Calculation_D!T20</f>
        <v>#DIV/0!</v>
      </c>
      <c r="H221" s="100" t="e">
        <f>Atlantic_Scenario_Calculation_D!U20</f>
        <v>#DIV/0!</v>
      </c>
      <c r="I221" s="100" t="e">
        <f>Atlantic_Scenario_Calculation_D!V20</f>
        <v>#DIV/0!</v>
      </c>
      <c r="O221" s="81"/>
    </row>
    <row r="222" spans="1:15" x14ac:dyDescent="0.2">
      <c r="A222" s="81"/>
      <c r="C222" s="77" t="s">
        <v>66</v>
      </c>
      <c r="D222" s="77" t="s">
        <v>13</v>
      </c>
      <c r="E222" s="77">
        <v>2</v>
      </c>
      <c r="F222" s="100" t="e">
        <f>Atlantic_Scenario_Calculation_D!S21</f>
        <v>#DIV/0!</v>
      </c>
      <c r="G222" s="100" t="e">
        <f>Atlantic_Scenario_Calculation_D!T21</f>
        <v>#DIV/0!</v>
      </c>
      <c r="H222" s="100" t="e">
        <f>Atlantic_Scenario_Calculation_D!U21</f>
        <v>#DIV/0!</v>
      </c>
      <c r="I222" s="100" t="e">
        <f>Atlantic_Scenario_Calculation_D!V21</f>
        <v>#DIV/0!</v>
      </c>
      <c r="O222" s="81"/>
    </row>
    <row r="223" spans="1:15" x14ac:dyDescent="0.2">
      <c r="A223" s="81"/>
      <c r="C223" s="77" t="s">
        <v>67</v>
      </c>
      <c r="D223" s="77" t="s">
        <v>13</v>
      </c>
      <c r="E223" s="77">
        <v>3</v>
      </c>
      <c r="F223" s="100" t="e">
        <f>Atlantic_Scenario_Calculation_D!S22</f>
        <v>#DIV/0!</v>
      </c>
      <c r="G223" s="100" t="e">
        <f>Atlantic_Scenario_Calculation_D!T22</f>
        <v>#DIV/0!</v>
      </c>
      <c r="H223" s="100" t="e">
        <f>Atlantic_Scenario_Calculation_D!U22</f>
        <v>#DIV/0!</v>
      </c>
      <c r="I223" s="100" t="e">
        <f>Atlantic_Scenario_Calculation_D!V22</f>
        <v>#DIV/0!</v>
      </c>
      <c r="O223" s="81"/>
    </row>
    <row r="224" spans="1:15" x14ac:dyDescent="0.2">
      <c r="A224" s="81"/>
      <c r="C224" s="77" t="s">
        <v>68</v>
      </c>
      <c r="D224" s="77" t="s">
        <v>14</v>
      </c>
      <c r="E224" s="77">
        <v>1</v>
      </c>
      <c r="F224" s="100" t="e">
        <f>Atlantic_Scenario_Calculation_D!S23</f>
        <v>#DIV/0!</v>
      </c>
      <c r="G224" s="100" t="e">
        <f>Atlantic_Scenario_Calculation_D!T23</f>
        <v>#DIV/0!</v>
      </c>
      <c r="H224" s="100" t="e">
        <f>Atlantic_Scenario_Calculation_D!U23</f>
        <v>#DIV/0!</v>
      </c>
      <c r="I224" s="100" t="e">
        <f>Atlantic_Scenario_Calculation_D!V23</f>
        <v>#DIV/0!</v>
      </c>
      <c r="O224" s="81"/>
    </row>
    <row r="225" spans="1:15" x14ac:dyDescent="0.2">
      <c r="A225" s="81"/>
      <c r="C225" s="77" t="s">
        <v>69</v>
      </c>
      <c r="D225" s="77" t="s">
        <v>14</v>
      </c>
      <c r="E225" s="77">
        <v>10</v>
      </c>
      <c r="F225" s="100" t="e">
        <f>Atlantic_Scenario_Calculation_D!S24</f>
        <v>#DIV/0!</v>
      </c>
      <c r="G225" s="100" t="e">
        <f>Atlantic_Scenario_Calculation_D!T24</f>
        <v>#DIV/0!</v>
      </c>
      <c r="H225" s="100" t="e">
        <f>Atlantic_Scenario_Calculation_D!U24</f>
        <v>#DIV/0!</v>
      </c>
      <c r="I225" s="100" t="e">
        <f>Atlantic_Scenario_Calculation_D!V24</f>
        <v>#DIV/0!</v>
      </c>
      <c r="O225" s="81"/>
    </row>
    <row r="226" spans="1:15" x14ac:dyDescent="0.2">
      <c r="A226" s="81"/>
      <c r="C226" s="77" t="s">
        <v>70</v>
      </c>
      <c r="D226" s="77" t="s">
        <v>14</v>
      </c>
      <c r="E226" s="77">
        <v>3</v>
      </c>
      <c r="F226" s="100" t="e">
        <f>Atlantic_Scenario_Calculation_D!S25</f>
        <v>#DIV/0!</v>
      </c>
      <c r="G226" s="100" t="e">
        <f>Atlantic_Scenario_Calculation_D!T25</f>
        <v>#DIV/0!</v>
      </c>
      <c r="H226" s="100" t="e">
        <f>Atlantic_Scenario_Calculation_D!U25</f>
        <v>#DIV/0!</v>
      </c>
      <c r="I226" s="100" t="e">
        <f>Atlantic_Scenario_Calculation_D!V25</f>
        <v>#DIV/0!</v>
      </c>
      <c r="O226" s="81"/>
    </row>
    <row r="227" spans="1:15" x14ac:dyDescent="0.2">
      <c r="A227" s="81"/>
      <c r="C227" s="77" t="s">
        <v>71</v>
      </c>
      <c r="D227" s="77" t="s">
        <v>14</v>
      </c>
      <c r="E227" s="77">
        <v>4</v>
      </c>
      <c r="F227" s="100" t="e">
        <f>Atlantic_Scenario_Calculation_D!S26</f>
        <v>#DIV/0!</v>
      </c>
      <c r="G227" s="100" t="e">
        <f>Atlantic_Scenario_Calculation_D!T26</f>
        <v>#DIV/0!</v>
      </c>
      <c r="H227" s="100" t="e">
        <f>Atlantic_Scenario_Calculation_D!U26</f>
        <v>#DIV/0!</v>
      </c>
      <c r="I227" s="100" t="e">
        <f>Atlantic_Scenario_Calculation_D!V26</f>
        <v>#DIV/0!</v>
      </c>
      <c r="O227" s="81"/>
    </row>
    <row r="228" spans="1:15" x14ac:dyDescent="0.2">
      <c r="A228" s="81"/>
      <c r="C228" s="77" t="s">
        <v>72</v>
      </c>
      <c r="D228" s="77" t="s">
        <v>14</v>
      </c>
      <c r="E228" s="77">
        <v>5</v>
      </c>
      <c r="F228" s="100" t="e">
        <f>Atlantic_Scenario_Calculation_D!S27</f>
        <v>#DIV/0!</v>
      </c>
      <c r="G228" s="100" t="e">
        <f>Atlantic_Scenario_Calculation_D!T27</f>
        <v>#DIV/0!</v>
      </c>
      <c r="H228" s="100" t="e">
        <f>Atlantic_Scenario_Calculation_D!U27</f>
        <v>#DIV/0!</v>
      </c>
      <c r="I228" s="100" t="e">
        <f>Atlantic_Scenario_Calculation_D!V27</f>
        <v>#DIV/0!</v>
      </c>
      <c r="O228" s="81"/>
    </row>
    <row r="229" spans="1:15" x14ac:dyDescent="0.2">
      <c r="A229" s="81"/>
      <c r="C229" s="77" t="s">
        <v>73</v>
      </c>
      <c r="D229" s="77" t="s">
        <v>14</v>
      </c>
      <c r="E229" s="77">
        <v>7</v>
      </c>
      <c r="F229" s="100" t="e">
        <f>Atlantic_Scenario_Calculation_D!S28</f>
        <v>#DIV/0!</v>
      </c>
      <c r="G229" s="100" t="e">
        <f>Atlantic_Scenario_Calculation_D!T28</f>
        <v>#DIV/0!</v>
      </c>
      <c r="H229" s="100" t="e">
        <f>Atlantic_Scenario_Calculation_D!U28</f>
        <v>#DIV/0!</v>
      </c>
      <c r="I229" s="100" t="e">
        <f>Atlantic_Scenario_Calculation_D!V28</f>
        <v>#DIV/0!</v>
      </c>
      <c r="O229" s="81"/>
    </row>
    <row r="230" spans="1:15" x14ac:dyDescent="0.2">
      <c r="A230" s="81"/>
      <c r="C230" s="77" t="s">
        <v>21</v>
      </c>
      <c r="D230" s="77" t="s">
        <v>14</v>
      </c>
      <c r="E230" s="77">
        <v>8</v>
      </c>
      <c r="F230" s="100" t="e">
        <f>Atlantic_Scenario_Calculation_D!S29</f>
        <v>#DIV/0!</v>
      </c>
      <c r="G230" s="100" t="e">
        <f>Atlantic_Scenario_Calculation_D!T29</f>
        <v>#DIV/0!</v>
      </c>
      <c r="H230" s="100" t="e">
        <f>Atlantic_Scenario_Calculation_D!U29</f>
        <v>#DIV/0!</v>
      </c>
      <c r="I230" s="100" t="e">
        <f>Atlantic_Scenario_Calculation_D!V29</f>
        <v>#DIV/0!</v>
      </c>
      <c r="O230" s="81"/>
    </row>
    <row r="231" spans="1:15" x14ac:dyDescent="0.2">
      <c r="A231" s="81"/>
      <c r="C231" s="77" t="s">
        <v>22</v>
      </c>
      <c r="D231" s="77" t="s">
        <v>14</v>
      </c>
      <c r="E231" s="77">
        <v>9</v>
      </c>
      <c r="F231" s="100" t="e">
        <f>Atlantic_Scenario_Calculation_D!S30</f>
        <v>#DIV/0!</v>
      </c>
      <c r="G231" s="100" t="e">
        <f>Atlantic_Scenario_Calculation_D!T30</f>
        <v>#DIV/0!</v>
      </c>
      <c r="H231" s="100" t="e">
        <f>Atlantic_Scenario_Calculation_D!U30</f>
        <v>#DIV/0!</v>
      </c>
      <c r="I231" s="100" t="e">
        <f>Atlantic_Scenario_Calculation_D!V30</f>
        <v>#DIV/0!</v>
      </c>
      <c r="O231" s="81"/>
    </row>
    <row r="232" spans="1:15" x14ac:dyDescent="0.2">
      <c r="A232" s="81"/>
      <c r="C232" s="77" t="s">
        <v>23</v>
      </c>
      <c r="D232" s="77" t="s">
        <v>15</v>
      </c>
      <c r="E232" s="77">
        <v>1</v>
      </c>
      <c r="F232" s="100" t="e">
        <f>Atlantic_Scenario_Calculation_D!S31</f>
        <v>#DIV/0!</v>
      </c>
      <c r="G232" s="100" t="e">
        <f>Atlantic_Scenario_Calculation_D!T31</f>
        <v>#DIV/0!</v>
      </c>
      <c r="H232" s="100" t="e">
        <f>Atlantic_Scenario_Calculation_D!U31</f>
        <v>#DIV/0!</v>
      </c>
      <c r="I232" s="100" t="e">
        <f>Atlantic_Scenario_Calculation_D!V31</f>
        <v>#DIV/0!</v>
      </c>
      <c r="O232" s="81"/>
    </row>
    <row r="233" spans="1:15" x14ac:dyDescent="0.2">
      <c r="A233" s="81"/>
      <c r="C233" s="77" t="s">
        <v>24</v>
      </c>
      <c r="D233" s="77" t="s">
        <v>15</v>
      </c>
      <c r="E233" s="77">
        <v>2</v>
      </c>
      <c r="F233" s="100" t="e">
        <f>Atlantic_Scenario_Calculation_D!S32</f>
        <v>#DIV/0!</v>
      </c>
      <c r="G233" s="100" t="e">
        <f>Atlantic_Scenario_Calculation_D!T32</f>
        <v>#DIV/0!</v>
      </c>
      <c r="H233" s="100" t="e">
        <f>Atlantic_Scenario_Calculation_D!U32</f>
        <v>#DIV/0!</v>
      </c>
      <c r="I233" s="100" t="e">
        <f>Atlantic_Scenario_Calculation_D!V32</f>
        <v>#DIV/0!</v>
      </c>
      <c r="O233" s="81"/>
    </row>
    <row r="234" spans="1:15" x14ac:dyDescent="0.2">
      <c r="A234" s="81"/>
      <c r="C234" s="77" t="s">
        <v>25</v>
      </c>
      <c r="D234" s="77" t="s">
        <v>16</v>
      </c>
      <c r="E234" s="77">
        <v>3</v>
      </c>
      <c r="F234" s="100" t="e">
        <f>Atlantic_Scenario_Calculation_D!S33</f>
        <v>#DIV/0!</v>
      </c>
      <c r="G234" s="100" t="e">
        <f>Atlantic_Scenario_Calculation_D!T33</f>
        <v>#DIV/0!</v>
      </c>
      <c r="H234" s="100" t="e">
        <f>Atlantic_Scenario_Calculation_D!U33</f>
        <v>#DIV/0!</v>
      </c>
      <c r="I234" s="100" t="e">
        <f>Atlantic_Scenario_Calculation_D!V33</f>
        <v>#DIV/0!</v>
      </c>
      <c r="O234" s="81"/>
    </row>
    <row r="235" spans="1:15" x14ac:dyDescent="0.2">
      <c r="A235" s="81"/>
      <c r="C235" s="77" t="s">
        <v>26</v>
      </c>
      <c r="D235" s="77" t="s">
        <v>16</v>
      </c>
      <c r="E235" s="77">
        <v>1</v>
      </c>
      <c r="F235" s="100" t="e">
        <f>Atlantic_Scenario_Calculation_D!S34</f>
        <v>#DIV/0!</v>
      </c>
      <c r="G235" s="100" t="e">
        <f>Atlantic_Scenario_Calculation_D!T34</f>
        <v>#DIV/0!</v>
      </c>
      <c r="H235" s="100" t="e">
        <f>Atlantic_Scenario_Calculation_D!U34</f>
        <v>#DIV/0!</v>
      </c>
      <c r="I235" s="100" t="e">
        <f>Atlantic_Scenario_Calculation_D!V34</f>
        <v>#DIV/0!</v>
      </c>
      <c r="O235" s="81"/>
    </row>
    <row r="236" spans="1:15" x14ac:dyDescent="0.2">
      <c r="A236" s="81"/>
      <c r="C236" s="77" t="s">
        <v>27</v>
      </c>
      <c r="D236" s="77" t="s">
        <v>16</v>
      </c>
      <c r="E236" s="77">
        <v>2</v>
      </c>
      <c r="F236" s="100" t="e">
        <f>Atlantic_Scenario_Calculation_D!S35</f>
        <v>#DIV/0!</v>
      </c>
      <c r="G236" s="100" t="e">
        <f>Atlantic_Scenario_Calculation_D!T35</f>
        <v>#DIV/0!</v>
      </c>
      <c r="H236" s="100" t="e">
        <f>Atlantic_Scenario_Calculation_D!U35</f>
        <v>#DIV/0!</v>
      </c>
      <c r="I236" s="100" t="e">
        <f>Atlantic_Scenario_Calculation_D!V35</f>
        <v>#DIV/0!</v>
      </c>
      <c r="O236" s="81"/>
    </row>
    <row r="237" spans="1:15" x14ac:dyDescent="0.2">
      <c r="A237" s="81"/>
      <c r="C237" s="77" t="s">
        <v>28</v>
      </c>
      <c r="D237" s="77" t="s">
        <v>16</v>
      </c>
      <c r="E237" s="77">
        <v>4</v>
      </c>
      <c r="F237" s="100" t="e">
        <f>Atlantic_Scenario_Calculation_D!S36</f>
        <v>#DIV/0!</v>
      </c>
      <c r="G237" s="100" t="e">
        <f>Atlantic_Scenario_Calculation_D!T36</f>
        <v>#DIV/0!</v>
      </c>
      <c r="H237" s="100" t="e">
        <f>Atlantic_Scenario_Calculation_D!U36</f>
        <v>#DIV/0!</v>
      </c>
      <c r="I237" s="100" t="e">
        <f>Atlantic_Scenario_Calculation_D!V36</f>
        <v>#DIV/0!</v>
      </c>
      <c r="O237" s="81"/>
    </row>
    <row r="238" spans="1:15" x14ac:dyDescent="0.2">
      <c r="A238" s="81"/>
      <c r="C238" s="77" t="s">
        <v>29</v>
      </c>
      <c r="D238" s="77" t="s">
        <v>16</v>
      </c>
      <c r="E238" s="77">
        <v>5</v>
      </c>
      <c r="F238" s="100" t="e">
        <f>Atlantic_Scenario_Calculation_D!S37</f>
        <v>#DIV/0!</v>
      </c>
      <c r="G238" s="100" t="e">
        <f>Atlantic_Scenario_Calculation_D!T37</f>
        <v>#DIV/0!</v>
      </c>
      <c r="H238" s="100" t="e">
        <f>Atlantic_Scenario_Calculation_D!U37</f>
        <v>#DIV/0!</v>
      </c>
      <c r="I238" s="100" t="e">
        <f>Atlantic_Scenario_Calculation_D!V37</f>
        <v>#DIV/0!</v>
      </c>
      <c r="O238" s="81"/>
    </row>
    <row r="239" spans="1:15" x14ac:dyDescent="0.2">
      <c r="A239" s="81"/>
      <c r="C239" s="77" t="s">
        <v>30</v>
      </c>
      <c r="D239" s="77" t="s">
        <v>15</v>
      </c>
      <c r="E239" s="77">
        <v>10</v>
      </c>
      <c r="F239" s="100" t="e">
        <f>Atlantic_Scenario_Calculation_D!S38</f>
        <v>#DIV/0!</v>
      </c>
      <c r="G239" s="100" t="e">
        <f>Atlantic_Scenario_Calculation_D!T38</f>
        <v>#DIV/0!</v>
      </c>
      <c r="H239" s="100" t="e">
        <f>Atlantic_Scenario_Calculation_D!U38</f>
        <v>#DIV/0!</v>
      </c>
      <c r="I239" s="100" t="e">
        <f>Atlantic_Scenario_Calculation_D!V38</f>
        <v>#DIV/0!</v>
      </c>
      <c r="O239" s="81"/>
    </row>
    <row r="240" spans="1:15" x14ac:dyDescent="0.2">
      <c r="A240" s="81"/>
      <c r="C240" s="77" t="s">
        <v>32</v>
      </c>
      <c r="D240" s="77" t="s">
        <v>17</v>
      </c>
      <c r="E240" s="77">
        <v>1</v>
      </c>
      <c r="F240" s="100" t="e">
        <f>Atlantic_Scenario_Calculation_D!S39</f>
        <v>#DIV/0!</v>
      </c>
      <c r="G240" s="100" t="e">
        <f>Atlantic_Scenario_Calculation_D!T39</f>
        <v>#DIV/0!</v>
      </c>
      <c r="H240" s="100" t="e">
        <f>Atlantic_Scenario_Calculation_D!U39</f>
        <v>#DIV/0!</v>
      </c>
      <c r="I240" s="100" t="e">
        <f>Atlantic_Scenario_Calculation_D!V39</f>
        <v>#DIV/0!</v>
      </c>
      <c r="O240" s="81"/>
    </row>
    <row r="241" spans="1:15" x14ac:dyDescent="0.2">
      <c r="A241" s="81"/>
      <c r="C241" s="77" t="s">
        <v>31</v>
      </c>
      <c r="D241" s="77" t="s">
        <v>17</v>
      </c>
      <c r="E241" s="77">
        <v>2</v>
      </c>
      <c r="F241" s="100" t="e">
        <f>Atlantic_Scenario_Calculation_D!S40</f>
        <v>#DIV/0!</v>
      </c>
      <c r="G241" s="100" t="e">
        <f>Atlantic_Scenario_Calculation_D!T40</f>
        <v>#DIV/0!</v>
      </c>
      <c r="H241" s="100" t="e">
        <f>Atlantic_Scenario_Calculation_D!U40</f>
        <v>#DIV/0!</v>
      </c>
      <c r="I241" s="100" t="e">
        <f>Atlantic_Scenario_Calculation_D!V40</f>
        <v>#DIV/0!</v>
      </c>
      <c r="O241" s="81"/>
    </row>
    <row r="242" spans="1:15" x14ac:dyDescent="0.2">
      <c r="A242" s="81"/>
      <c r="C242" s="77" t="s">
        <v>33</v>
      </c>
      <c r="D242" s="77" t="s">
        <v>17</v>
      </c>
      <c r="E242" s="77">
        <v>3</v>
      </c>
      <c r="F242" s="100" t="e">
        <f>Atlantic_Scenario_Calculation_D!S41</f>
        <v>#DIV/0!</v>
      </c>
      <c r="G242" s="100" t="e">
        <f>Atlantic_Scenario_Calculation_D!T41</f>
        <v>#DIV/0!</v>
      </c>
      <c r="H242" s="100" t="e">
        <f>Atlantic_Scenario_Calculation_D!U41</f>
        <v>#DIV/0!</v>
      </c>
      <c r="I242" s="100" t="e">
        <f>Atlantic_Scenario_Calculation_D!V41</f>
        <v>#DIV/0!</v>
      </c>
      <c r="O242" s="81"/>
    </row>
    <row r="243" spans="1:15" x14ac:dyDescent="0.2">
      <c r="A243" s="81"/>
      <c r="C243" s="77" t="s">
        <v>34</v>
      </c>
      <c r="D243" s="77" t="s">
        <v>17</v>
      </c>
      <c r="E243" s="77">
        <v>4</v>
      </c>
      <c r="F243" s="100" t="e">
        <f>Atlantic_Scenario_Calculation_D!S42</f>
        <v>#DIV/0!</v>
      </c>
      <c r="G243" s="100" t="e">
        <f>Atlantic_Scenario_Calculation_D!T42</f>
        <v>#DIV/0!</v>
      </c>
      <c r="H243" s="100" t="e">
        <f>Atlantic_Scenario_Calculation_D!U42</f>
        <v>#DIV/0!</v>
      </c>
      <c r="I243" s="100" t="e">
        <f>Atlantic_Scenario_Calculation_D!V42</f>
        <v>#DIV/0!</v>
      </c>
      <c r="O243" s="81"/>
    </row>
    <row r="244" spans="1:15" x14ac:dyDescent="0.2">
      <c r="A244" s="81"/>
      <c r="C244" s="77" t="s">
        <v>35</v>
      </c>
      <c r="D244" s="77" t="s">
        <v>17</v>
      </c>
      <c r="E244" s="77">
        <v>5</v>
      </c>
      <c r="F244" s="100" t="e">
        <f>Atlantic_Scenario_Calculation_D!S43</f>
        <v>#DIV/0!</v>
      </c>
      <c r="G244" s="100" t="e">
        <f>Atlantic_Scenario_Calculation_D!T43</f>
        <v>#DIV/0!</v>
      </c>
      <c r="H244" s="100" t="e">
        <f>Atlantic_Scenario_Calculation_D!U43</f>
        <v>#DIV/0!</v>
      </c>
      <c r="I244" s="100" t="e">
        <f>Atlantic_Scenario_Calculation_D!V43</f>
        <v>#DIV/0!</v>
      </c>
      <c r="O244" s="81"/>
    </row>
    <row r="245" spans="1:15" x14ac:dyDescent="0.2">
      <c r="A245" s="81"/>
      <c r="C245" s="77" t="s">
        <v>36</v>
      </c>
      <c r="D245" s="77" t="s">
        <v>17</v>
      </c>
      <c r="E245" s="77">
        <v>6</v>
      </c>
      <c r="F245" s="100" t="e">
        <f>Atlantic_Scenario_Calculation_D!S44</f>
        <v>#DIV/0!</v>
      </c>
      <c r="G245" s="100" t="e">
        <f>Atlantic_Scenario_Calculation_D!T44</f>
        <v>#DIV/0!</v>
      </c>
      <c r="H245" s="100" t="e">
        <f>Atlantic_Scenario_Calculation_D!U44</f>
        <v>#DIV/0!</v>
      </c>
      <c r="I245" s="100" t="e">
        <f>Atlantic_Scenario_Calculation_D!V44</f>
        <v>#DIV/0!</v>
      </c>
      <c r="O245" s="81"/>
    </row>
    <row r="246" spans="1:15" x14ac:dyDescent="0.2">
      <c r="A246" s="81"/>
      <c r="C246" s="77" t="s">
        <v>37</v>
      </c>
      <c r="D246" s="77" t="s">
        <v>17</v>
      </c>
      <c r="E246" s="77">
        <v>7</v>
      </c>
      <c r="F246" s="100" t="e">
        <f>Atlantic_Scenario_Calculation_D!S45</f>
        <v>#DIV/0!</v>
      </c>
      <c r="G246" s="100" t="e">
        <f>Atlantic_Scenario_Calculation_D!T45</f>
        <v>#DIV/0!</v>
      </c>
      <c r="H246" s="100" t="e">
        <f>Atlantic_Scenario_Calculation_D!U45</f>
        <v>#DIV/0!</v>
      </c>
      <c r="I246" s="100" t="e">
        <f>Atlantic_Scenario_Calculation_D!V45</f>
        <v>#DIV/0!</v>
      </c>
      <c r="O246" s="81"/>
    </row>
    <row r="247" spans="1:15" x14ac:dyDescent="0.2">
      <c r="A247" s="81"/>
      <c r="C247" s="77" t="s">
        <v>38</v>
      </c>
      <c r="D247" s="77" t="s">
        <v>17</v>
      </c>
      <c r="E247" s="77">
        <v>8</v>
      </c>
      <c r="F247" s="100" t="e">
        <f>Atlantic_Scenario_Calculation_D!S46</f>
        <v>#DIV/0!</v>
      </c>
      <c r="G247" s="100" t="e">
        <f>Atlantic_Scenario_Calculation_D!T46</f>
        <v>#DIV/0!</v>
      </c>
      <c r="H247" s="100" t="e">
        <f>Atlantic_Scenario_Calculation_D!U46</f>
        <v>#DIV/0!</v>
      </c>
      <c r="I247" s="100" t="e">
        <f>Atlantic_Scenario_Calculation_D!V46</f>
        <v>#DIV/0!</v>
      </c>
      <c r="O247" s="81"/>
    </row>
    <row r="248" spans="1:15" x14ac:dyDescent="0.2">
      <c r="A248" s="81"/>
      <c r="C248" s="77" t="s">
        <v>39</v>
      </c>
      <c r="D248" s="77" t="s">
        <v>18</v>
      </c>
      <c r="E248" s="77">
        <v>5</v>
      </c>
      <c r="F248" s="100" t="e">
        <f>Atlantic_Scenario_Calculation_D!S47</f>
        <v>#DIV/0!</v>
      </c>
      <c r="G248" s="100" t="e">
        <f>Atlantic_Scenario_Calculation_D!T47</f>
        <v>#DIV/0!</v>
      </c>
      <c r="H248" s="100" t="e">
        <f>Atlantic_Scenario_Calculation_D!U47</f>
        <v>#DIV/0!</v>
      </c>
      <c r="I248" s="100" t="e">
        <f>Atlantic_Scenario_Calculation_D!V47</f>
        <v>#DIV/0!</v>
      </c>
      <c r="O248" s="81"/>
    </row>
    <row r="249" spans="1:15" x14ac:dyDescent="0.2">
      <c r="A249" s="81"/>
      <c r="C249" s="77" t="s">
        <v>40</v>
      </c>
      <c r="D249" s="77" t="s">
        <v>18</v>
      </c>
      <c r="E249" s="77">
        <v>8</v>
      </c>
      <c r="F249" s="100" t="e">
        <f>Atlantic_Scenario_Calculation_D!S48</f>
        <v>#DIV/0!</v>
      </c>
      <c r="G249" s="100" t="e">
        <f>Atlantic_Scenario_Calculation_D!T48</f>
        <v>#DIV/0!</v>
      </c>
      <c r="H249" s="100" t="e">
        <f>Atlantic_Scenario_Calculation_D!U48</f>
        <v>#DIV/0!</v>
      </c>
      <c r="I249" s="100" t="e">
        <f>Atlantic_Scenario_Calculation_D!V48</f>
        <v>#DIV/0!</v>
      </c>
      <c r="O249" s="81"/>
    </row>
    <row r="250" spans="1:15" x14ac:dyDescent="0.2">
      <c r="A250" s="81"/>
      <c r="C250" s="77" t="s">
        <v>41</v>
      </c>
      <c r="D250" s="77" t="s">
        <v>15</v>
      </c>
      <c r="E250" s="77">
        <v>4</v>
      </c>
      <c r="F250" s="100" t="e">
        <f>Atlantic_Scenario_Calculation_D!S49</f>
        <v>#DIV/0!</v>
      </c>
      <c r="G250" s="100" t="e">
        <f>Atlantic_Scenario_Calculation_D!T49</f>
        <v>#DIV/0!</v>
      </c>
      <c r="H250" s="100" t="e">
        <f>Atlantic_Scenario_Calculation_D!U49</f>
        <v>#DIV/0!</v>
      </c>
      <c r="I250" s="100" t="e">
        <f>Atlantic_Scenario_Calculation_D!V49</f>
        <v>#DIV/0!</v>
      </c>
      <c r="O250" s="81"/>
    </row>
    <row r="251" spans="1:15" x14ac:dyDescent="0.2">
      <c r="A251" s="81"/>
      <c r="C251" s="77" t="s">
        <v>42</v>
      </c>
      <c r="D251" s="77" t="s">
        <v>15</v>
      </c>
      <c r="E251" s="77">
        <v>5</v>
      </c>
      <c r="F251" s="100" t="e">
        <f>Atlantic_Scenario_Calculation_D!S50</f>
        <v>#DIV/0!</v>
      </c>
      <c r="G251" s="100" t="e">
        <f>Atlantic_Scenario_Calculation_D!T50</f>
        <v>#DIV/0!</v>
      </c>
      <c r="H251" s="100" t="e">
        <f>Atlantic_Scenario_Calculation_D!U50</f>
        <v>#DIV/0!</v>
      </c>
      <c r="I251" s="100" t="e">
        <f>Atlantic_Scenario_Calculation_D!V50</f>
        <v>#DIV/0!</v>
      </c>
      <c r="O251" s="81"/>
    </row>
    <row r="252" spans="1:15" x14ac:dyDescent="0.2">
      <c r="A252" s="81"/>
      <c r="C252" s="77" t="s">
        <v>43</v>
      </c>
      <c r="D252" s="77" t="s">
        <v>15</v>
      </c>
      <c r="E252" s="77">
        <v>6</v>
      </c>
      <c r="F252" s="100" t="e">
        <f>Atlantic_Scenario_Calculation_D!S51</f>
        <v>#DIV/0!</v>
      </c>
      <c r="G252" s="100" t="e">
        <f>Atlantic_Scenario_Calculation_D!T51</f>
        <v>#DIV/0!</v>
      </c>
      <c r="H252" s="100" t="e">
        <f>Atlantic_Scenario_Calculation_D!U51</f>
        <v>#DIV/0!</v>
      </c>
      <c r="I252" s="100" t="e">
        <f>Atlantic_Scenario_Calculation_D!V51</f>
        <v>#DIV/0!</v>
      </c>
      <c r="O252" s="81"/>
    </row>
    <row r="253" spans="1:15" x14ac:dyDescent="0.2">
      <c r="A253" s="81"/>
      <c r="C253" s="77" t="s">
        <v>44</v>
      </c>
      <c r="D253" s="77" t="s">
        <v>15</v>
      </c>
      <c r="E253" s="77">
        <v>7</v>
      </c>
      <c r="F253" s="100" t="e">
        <f>Atlantic_Scenario_Calculation_D!S52</f>
        <v>#DIV/0!</v>
      </c>
      <c r="G253" s="100" t="e">
        <f>Atlantic_Scenario_Calculation_D!T52</f>
        <v>#DIV/0!</v>
      </c>
      <c r="H253" s="100" t="e">
        <f>Atlantic_Scenario_Calculation_D!U52</f>
        <v>#DIV/0!</v>
      </c>
      <c r="I253" s="100" t="e">
        <f>Atlantic_Scenario_Calculation_D!V52</f>
        <v>#DIV/0!</v>
      </c>
      <c r="O253" s="81"/>
    </row>
    <row r="254" spans="1:15" x14ac:dyDescent="0.2">
      <c r="A254" s="81"/>
      <c r="C254" s="77" t="s">
        <v>45</v>
      </c>
      <c r="D254" s="77" t="s">
        <v>15</v>
      </c>
      <c r="E254" s="77">
        <v>8</v>
      </c>
      <c r="F254" s="100" t="e">
        <f>Atlantic_Scenario_Calculation_D!S53</f>
        <v>#DIV/0!</v>
      </c>
      <c r="G254" s="100" t="e">
        <f>Atlantic_Scenario_Calculation_D!T53</f>
        <v>#DIV/0!</v>
      </c>
      <c r="H254" s="100" t="e">
        <f>Atlantic_Scenario_Calculation_D!U53</f>
        <v>#DIV/0!</v>
      </c>
      <c r="I254" s="100" t="e">
        <f>Atlantic_Scenario_Calculation_D!V53</f>
        <v>#DIV/0!</v>
      </c>
      <c r="O254" s="81"/>
    </row>
    <row r="255" spans="1:15" x14ac:dyDescent="0.2">
      <c r="A255" s="81"/>
      <c r="C255" s="77" t="s">
        <v>46</v>
      </c>
      <c r="D255" s="77" t="s">
        <v>15</v>
      </c>
      <c r="E255" s="77">
        <v>9</v>
      </c>
      <c r="F255" s="100" t="e">
        <f>Atlantic_Scenario_Calculation_D!S54</f>
        <v>#DIV/0!</v>
      </c>
      <c r="G255" s="100" t="e">
        <f>Atlantic_Scenario_Calculation_D!T54</f>
        <v>#DIV/0!</v>
      </c>
      <c r="H255" s="100" t="e">
        <f>Atlantic_Scenario_Calculation_D!U54</f>
        <v>#DIV/0!</v>
      </c>
      <c r="I255" s="100" t="e">
        <f>Atlantic_Scenario_Calculation_D!V54</f>
        <v>#DIV/0!</v>
      </c>
      <c r="O255" s="81"/>
    </row>
    <row r="256" spans="1:15" x14ac:dyDescent="0.2">
      <c r="A256" s="81"/>
      <c r="C256" s="77" t="s">
        <v>47</v>
      </c>
      <c r="D256" s="77" t="s">
        <v>19</v>
      </c>
      <c r="E256" s="77">
        <v>10</v>
      </c>
      <c r="F256" s="100" t="e">
        <f>Atlantic_Scenario_Calculation_D!S55</f>
        <v>#DIV/0!</v>
      </c>
      <c r="G256" s="100" t="e">
        <f>Atlantic_Scenario_Calculation_D!T55</f>
        <v>#DIV/0!</v>
      </c>
      <c r="H256" s="100" t="e">
        <f>Atlantic_Scenario_Calculation_D!U55</f>
        <v>#DIV/0!</v>
      </c>
      <c r="I256" s="100" t="e">
        <f>Atlantic_Scenario_Calculation_D!V55</f>
        <v>#DIV/0!</v>
      </c>
      <c r="O256" s="81"/>
    </row>
    <row r="257" spans="1:15" x14ac:dyDescent="0.2">
      <c r="A257" s="81"/>
      <c r="C257" s="77" t="s">
        <v>48</v>
      </c>
      <c r="D257" s="77" t="s">
        <v>19</v>
      </c>
      <c r="E257" s="77">
        <v>4</v>
      </c>
      <c r="F257" s="100" t="e">
        <f>Atlantic_Scenario_Calculation_D!S56</f>
        <v>#DIV/0!</v>
      </c>
      <c r="G257" s="100" t="e">
        <f>Atlantic_Scenario_Calculation_D!T56</f>
        <v>#DIV/0!</v>
      </c>
      <c r="H257" s="100" t="e">
        <f>Atlantic_Scenario_Calculation_D!U56</f>
        <v>#DIV/0!</v>
      </c>
      <c r="I257" s="100" t="e">
        <f>Atlantic_Scenario_Calculation_D!V56</f>
        <v>#DIV/0!</v>
      </c>
      <c r="O257" s="81"/>
    </row>
    <row r="258" spans="1:15" x14ac:dyDescent="0.2">
      <c r="A258" s="81"/>
      <c r="C258" s="77" t="s">
        <v>49</v>
      </c>
      <c r="D258" s="77" t="s">
        <v>19</v>
      </c>
      <c r="E258" s="77">
        <v>5</v>
      </c>
      <c r="F258" s="100" t="e">
        <f>Atlantic_Scenario_Calculation_D!S57</f>
        <v>#DIV/0!</v>
      </c>
      <c r="G258" s="100" t="e">
        <f>Atlantic_Scenario_Calculation_D!T57</f>
        <v>#DIV/0!</v>
      </c>
      <c r="H258" s="100" t="e">
        <f>Atlantic_Scenario_Calculation_D!U57</f>
        <v>#DIV/0!</v>
      </c>
      <c r="I258" s="100" t="e">
        <f>Atlantic_Scenario_Calculation_D!V57</f>
        <v>#DIV/0!</v>
      </c>
      <c r="O258" s="81"/>
    </row>
    <row r="259" spans="1:15" x14ac:dyDescent="0.2">
      <c r="A259" s="81"/>
      <c r="C259" s="77" t="s">
        <v>50</v>
      </c>
      <c r="D259" s="77" t="s">
        <v>19</v>
      </c>
      <c r="E259" s="77">
        <v>8</v>
      </c>
      <c r="F259" s="100" t="e">
        <f>Atlantic_Scenario_Calculation_D!S58</f>
        <v>#DIV/0!</v>
      </c>
      <c r="G259" s="100" t="e">
        <f>Atlantic_Scenario_Calculation_D!T58</f>
        <v>#DIV/0!</v>
      </c>
      <c r="H259" s="100" t="e">
        <f>Atlantic_Scenario_Calculation_D!U58</f>
        <v>#DIV/0!</v>
      </c>
      <c r="I259" s="100" t="e">
        <f>Atlantic_Scenario_Calculation_D!V58</f>
        <v>#DIV/0!</v>
      </c>
      <c r="O259" s="81"/>
    </row>
    <row r="260" spans="1:15" x14ac:dyDescent="0.2">
      <c r="A260" s="81"/>
      <c r="C260" s="77" t="s">
        <v>51</v>
      </c>
      <c r="D260" s="77" t="s">
        <v>18</v>
      </c>
      <c r="E260" s="77">
        <v>4</v>
      </c>
      <c r="F260" s="100" t="e">
        <f>Atlantic_Scenario_Calculation_D!S59</f>
        <v>#DIV/0!</v>
      </c>
      <c r="G260" s="100" t="e">
        <f>Atlantic_Scenario_Calculation_D!T59</f>
        <v>#DIV/0!</v>
      </c>
      <c r="H260" s="100" t="e">
        <f>Atlantic_Scenario_Calculation_D!U59</f>
        <v>#DIV/0!</v>
      </c>
      <c r="I260" s="100" t="e">
        <f>Atlantic_Scenario_Calculation_D!V59</f>
        <v>#DIV/0!</v>
      </c>
      <c r="O260" s="81"/>
    </row>
    <row r="261" spans="1:15" x14ac:dyDescent="0.2">
      <c r="A261" s="81"/>
      <c r="C261" s="77" t="s">
        <v>52</v>
      </c>
      <c r="D261" s="77" t="s">
        <v>19</v>
      </c>
      <c r="E261" s="77">
        <v>3</v>
      </c>
      <c r="F261" s="100" t="e">
        <f>Atlantic_Scenario_Calculation_D!S60</f>
        <v>#DIV/0!</v>
      </c>
      <c r="G261" s="100" t="e">
        <f>Atlantic_Scenario_Calculation_D!T60</f>
        <v>#DIV/0!</v>
      </c>
      <c r="H261" s="100" t="e">
        <f>Atlantic_Scenario_Calculation_D!U60</f>
        <v>#DIV/0!</v>
      </c>
      <c r="I261" s="100" t="e">
        <f>Atlantic_Scenario_Calculation_D!V60</f>
        <v>#DIV/0!</v>
      </c>
      <c r="O261" s="81"/>
    </row>
    <row r="262" spans="1:15" x14ac:dyDescent="0.2">
      <c r="A262" s="81"/>
      <c r="C262" s="77" t="s">
        <v>53</v>
      </c>
      <c r="D262" s="77" t="s">
        <v>19</v>
      </c>
      <c r="E262" s="77">
        <v>6</v>
      </c>
      <c r="F262" s="100" t="e">
        <f>Atlantic_Scenario_Calculation_D!S61</f>
        <v>#DIV/0!</v>
      </c>
      <c r="G262" s="100" t="e">
        <f>Atlantic_Scenario_Calculation_D!T61</f>
        <v>#DIV/0!</v>
      </c>
      <c r="H262" s="100" t="e">
        <f>Atlantic_Scenario_Calculation_D!U61</f>
        <v>#DIV/0!</v>
      </c>
      <c r="I262" s="100" t="e">
        <f>Atlantic_Scenario_Calculation_D!V61</f>
        <v>#DIV/0!</v>
      </c>
      <c r="O262" s="81"/>
    </row>
    <row r="263" spans="1:15" x14ac:dyDescent="0.2">
      <c r="A263" s="81"/>
      <c r="C263" s="77" t="s">
        <v>54</v>
      </c>
      <c r="D263" s="77" t="s">
        <v>19</v>
      </c>
      <c r="E263" s="77">
        <v>1</v>
      </c>
      <c r="F263" s="100" t="e">
        <f>Atlantic_Scenario_Calculation_D!S62</f>
        <v>#DIV/0!</v>
      </c>
      <c r="G263" s="100" t="e">
        <f>Atlantic_Scenario_Calculation_D!T62</f>
        <v>#DIV/0!</v>
      </c>
      <c r="H263" s="100" t="e">
        <f>Atlantic_Scenario_Calculation_D!U62</f>
        <v>#DIV/0!</v>
      </c>
      <c r="I263" s="100" t="e">
        <f>Atlantic_Scenario_Calculation_D!V62</f>
        <v>#DIV/0!</v>
      </c>
      <c r="O263" s="81"/>
    </row>
    <row r="264" spans="1:15" x14ac:dyDescent="0.2">
      <c r="A264" s="81"/>
      <c r="C264" s="77" t="s">
        <v>55</v>
      </c>
      <c r="D264" s="77" t="s">
        <v>19</v>
      </c>
      <c r="E264" s="77">
        <v>9</v>
      </c>
      <c r="F264" s="100" t="e">
        <f>Atlantic_Scenario_Calculation_D!S63</f>
        <v>#DIV/0!</v>
      </c>
      <c r="G264" s="100" t="e">
        <f>Atlantic_Scenario_Calculation_D!T63</f>
        <v>#DIV/0!</v>
      </c>
      <c r="H264" s="100" t="e">
        <f>Atlantic_Scenario_Calculation_D!U63</f>
        <v>#DIV/0!</v>
      </c>
      <c r="I264" s="100" t="e">
        <f>Atlantic_Scenario_Calculation_D!V63</f>
        <v>#DIV/0!</v>
      </c>
      <c r="O264" s="81"/>
    </row>
    <row r="265" spans="1:15" x14ac:dyDescent="0.2">
      <c r="A265" s="81"/>
      <c r="C265" s="77" t="s">
        <v>56</v>
      </c>
      <c r="D265" s="77" t="s">
        <v>20</v>
      </c>
      <c r="E265" s="77">
        <v>1</v>
      </c>
      <c r="F265" s="100" t="e">
        <f>Atlantic_Scenario_Calculation_D!S64</f>
        <v>#DIV/0!</v>
      </c>
      <c r="G265" s="100" t="e">
        <f>Atlantic_Scenario_Calculation_D!T64</f>
        <v>#DIV/0!</v>
      </c>
      <c r="H265" s="100" t="e">
        <f>Atlantic_Scenario_Calculation_D!U64</f>
        <v>#DIV/0!</v>
      </c>
      <c r="I265" s="100" t="e">
        <f>Atlantic_Scenario_Calculation_D!V64</f>
        <v>#DIV/0!</v>
      </c>
      <c r="O265" s="81"/>
    </row>
    <row r="266" spans="1:15" x14ac:dyDescent="0.2">
      <c r="A266" s="81"/>
      <c r="C266" s="77" t="s">
        <v>57</v>
      </c>
      <c r="D266" s="77" t="s">
        <v>20</v>
      </c>
      <c r="E266" s="77">
        <v>2</v>
      </c>
      <c r="F266" s="100" t="e">
        <f>Atlantic_Scenario_Calculation_D!S65</f>
        <v>#DIV/0!</v>
      </c>
      <c r="G266" s="100" t="e">
        <f>Atlantic_Scenario_Calculation_D!T65</f>
        <v>#DIV/0!</v>
      </c>
      <c r="H266" s="100" t="e">
        <f>Atlantic_Scenario_Calculation_D!U65</f>
        <v>#DIV/0!</v>
      </c>
      <c r="I266" s="100" t="e">
        <f>Atlantic_Scenario_Calculation_D!V65</f>
        <v>#DIV/0!</v>
      </c>
      <c r="O266" s="81"/>
    </row>
    <row r="267" spans="1:15" x14ac:dyDescent="0.2">
      <c r="A267" s="81"/>
      <c r="C267" s="77" t="s">
        <v>58</v>
      </c>
      <c r="D267" s="77" t="s">
        <v>20</v>
      </c>
      <c r="E267" s="77">
        <v>6</v>
      </c>
      <c r="F267" s="100" t="e">
        <f>Atlantic_Scenario_Calculation_D!S66</f>
        <v>#DIV/0!</v>
      </c>
      <c r="G267" s="100" t="e">
        <f>Atlantic_Scenario_Calculation_D!T66</f>
        <v>#DIV/0!</v>
      </c>
      <c r="H267" s="100" t="e">
        <f>Atlantic_Scenario_Calculation_D!U66</f>
        <v>#DIV/0!</v>
      </c>
      <c r="I267" s="100" t="e">
        <f>Atlantic_Scenario_Calculation_D!V66</f>
        <v>#DIV/0!</v>
      </c>
      <c r="O267" s="81"/>
    </row>
    <row r="268" spans="1:15" x14ac:dyDescent="0.2">
      <c r="A268" s="81"/>
      <c r="C268" s="77" t="s">
        <v>74</v>
      </c>
      <c r="D268" s="77" t="s">
        <v>59</v>
      </c>
      <c r="E268" s="77">
        <v>1</v>
      </c>
      <c r="F268" s="100" t="e">
        <f>Med_Scenario_Calculations_D!S20</f>
        <v>#DIV/0!</v>
      </c>
      <c r="G268" s="100" t="e">
        <f>Med_Scenario_Calculations_D!T20</f>
        <v>#DIV/0!</v>
      </c>
      <c r="H268" s="100" t="e">
        <f>Med_Scenario_Calculations_D!U20</f>
        <v>#DIV/0!</v>
      </c>
      <c r="I268" s="100" t="e">
        <f>Med_Scenario_Calculations_D!V20</f>
        <v>#DIV/0!</v>
      </c>
      <c r="O268" s="81"/>
    </row>
    <row r="269" spans="1:15" x14ac:dyDescent="0.2">
      <c r="A269" s="81"/>
      <c r="C269" s="77" t="s">
        <v>75</v>
      </c>
      <c r="D269" s="77" t="s">
        <v>59</v>
      </c>
      <c r="E269" s="77">
        <v>2</v>
      </c>
      <c r="F269" s="100" t="e">
        <f>Med_Scenario_Calculations_D!S21</f>
        <v>#DIV/0!</v>
      </c>
      <c r="G269" s="100" t="e">
        <f>Med_Scenario_Calculations_D!T21</f>
        <v>#DIV/0!</v>
      </c>
      <c r="H269" s="100" t="e">
        <f>Med_Scenario_Calculations_D!U21</f>
        <v>#DIV/0!</v>
      </c>
      <c r="I269" s="100" t="e">
        <f>Med_Scenario_Calculations_D!V21</f>
        <v>#DIV/0!</v>
      </c>
      <c r="O269" s="81"/>
    </row>
    <row r="270" spans="1:15" x14ac:dyDescent="0.2">
      <c r="A270" s="81"/>
      <c r="C270" s="77" t="s">
        <v>76</v>
      </c>
      <c r="D270" s="77" t="s">
        <v>59</v>
      </c>
      <c r="E270" s="77">
        <v>3</v>
      </c>
      <c r="F270" s="100" t="e">
        <f>Med_Scenario_Calculations_D!S22</f>
        <v>#DIV/0!</v>
      </c>
      <c r="G270" s="100" t="e">
        <f>Med_Scenario_Calculations_D!T22</f>
        <v>#DIV/0!</v>
      </c>
      <c r="H270" s="100" t="e">
        <f>Med_Scenario_Calculations_D!U22</f>
        <v>#DIV/0!</v>
      </c>
      <c r="I270" s="100" t="e">
        <f>Med_Scenario_Calculations_D!V22</f>
        <v>#DIV/0!</v>
      </c>
      <c r="O270" s="81"/>
    </row>
    <row r="271" spans="1:15" x14ac:dyDescent="0.2">
      <c r="A271" s="81"/>
      <c r="C271" s="77" t="s">
        <v>77</v>
      </c>
      <c r="D271" s="77" t="s">
        <v>59</v>
      </c>
      <c r="E271" s="77">
        <v>5</v>
      </c>
      <c r="F271" s="100" t="e">
        <f>Med_Scenario_Calculations_D!S23</f>
        <v>#DIV/0!</v>
      </c>
      <c r="G271" s="100" t="e">
        <f>Med_Scenario_Calculations_D!T23</f>
        <v>#DIV/0!</v>
      </c>
      <c r="H271" s="100" t="e">
        <f>Med_Scenario_Calculations_D!U23</f>
        <v>#DIV/0!</v>
      </c>
      <c r="I271" s="100" t="e">
        <f>Med_Scenario_Calculations_D!V23</f>
        <v>#DIV/0!</v>
      </c>
      <c r="O271" s="81"/>
    </row>
    <row r="272" spans="1:15" x14ac:dyDescent="0.2">
      <c r="A272" s="81"/>
      <c r="C272" s="77" t="s">
        <v>78</v>
      </c>
      <c r="D272" s="77" t="s">
        <v>13</v>
      </c>
      <c r="E272" s="77">
        <v>10</v>
      </c>
      <c r="F272" s="100" t="e">
        <f>Med_Scenario_Calculations_D!S24</f>
        <v>#DIV/0!</v>
      </c>
      <c r="G272" s="100" t="e">
        <f>Med_Scenario_Calculations_D!T24</f>
        <v>#DIV/0!</v>
      </c>
      <c r="H272" s="100" t="e">
        <f>Med_Scenario_Calculations_D!U24</f>
        <v>#DIV/0!</v>
      </c>
      <c r="I272" s="100" t="e">
        <f>Med_Scenario_Calculations_D!V24</f>
        <v>#DIV/0!</v>
      </c>
      <c r="O272" s="81"/>
    </row>
    <row r="273" spans="1:15" x14ac:dyDescent="0.2">
      <c r="A273" s="81"/>
      <c r="C273" s="77" t="s">
        <v>79</v>
      </c>
      <c r="D273" s="77" t="s">
        <v>13</v>
      </c>
      <c r="E273" s="77">
        <v>4</v>
      </c>
      <c r="F273" s="100" t="e">
        <f>Med_Scenario_Calculations_D!S25</f>
        <v>#DIV/0!</v>
      </c>
      <c r="G273" s="100" t="e">
        <f>Med_Scenario_Calculations_D!T25</f>
        <v>#DIV/0!</v>
      </c>
      <c r="H273" s="100" t="e">
        <f>Med_Scenario_Calculations_D!U25</f>
        <v>#DIV/0!</v>
      </c>
      <c r="I273" s="100" t="e">
        <f>Med_Scenario_Calculations_D!V25</f>
        <v>#DIV/0!</v>
      </c>
      <c r="O273" s="81"/>
    </row>
    <row r="274" spans="1:15" x14ac:dyDescent="0.2">
      <c r="A274" s="81"/>
      <c r="C274" s="77" t="s">
        <v>80</v>
      </c>
      <c r="D274" s="77" t="s">
        <v>13</v>
      </c>
      <c r="E274" s="77">
        <v>5</v>
      </c>
      <c r="F274" s="100" t="e">
        <f>Med_Scenario_Calculations_D!S26</f>
        <v>#DIV/0!</v>
      </c>
      <c r="G274" s="100" t="e">
        <f>Med_Scenario_Calculations_D!T26</f>
        <v>#DIV/0!</v>
      </c>
      <c r="H274" s="100" t="e">
        <f>Med_Scenario_Calculations_D!U26</f>
        <v>#DIV/0!</v>
      </c>
      <c r="I274" s="100" t="e">
        <f>Med_Scenario_Calculations_D!V26</f>
        <v>#DIV/0!</v>
      </c>
      <c r="O274" s="81"/>
    </row>
    <row r="275" spans="1:15" x14ac:dyDescent="0.2">
      <c r="A275" s="81"/>
      <c r="C275" s="77" t="s">
        <v>81</v>
      </c>
      <c r="D275" s="77" t="s">
        <v>13</v>
      </c>
      <c r="E275" s="77">
        <v>6</v>
      </c>
      <c r="F275" s="100" t="e">
        <f>Med_Scenario_Calculations_D!S27</f>
        <v>#DIV/0!</v>
      </c>
      <c r="G275" s="100" t="e">
        <f>Med_Scenario_Calculations_D!T27</f>
        <v>#DIV/0!</v>
      </c>
      <c r="H275" s="100" t="e">
        <f>Med_Scenario_Calculations_D!U27</f>
        <v>#DIV/0!</v>
      </c>
      <c r="I275" s="100" t="e">
        <f>Med_Scenario_Calculations_D!V27</f>
        <v>#DIV/0!</v>
      </c>
      <c r="O275" s="81"/>
    </row>
    <row r="276" spans="1:15" x14ac:dyDescent="0.2">
      <c r="A276" s="81"/>
      <c r="C276" s="77" t="s">
        <v>82</v>
      </c>
      <c r="D276" s="77" t="s">
        <v>13</v>
      </c>
      <c r="E276" s="77">
        <v>7</v>
      </c>
      <c r="F276" s="100" t="e">
        <f>Med_Scenario_Calculations_D!S28</f>
        <v>#DIV/0!</v>
      </c>
      <c r="G276" s="100" t="e">
        <f>Med_Scenario_Calculations_D!T28</f>
        <v>#DIV/0!</v>
      </c>
      <c r="H276" s="100" t="e">
        <f>Med_Scenario_Calculations_D!U28</f>
        <v>#DIV/0!</v>
      </c>
      <c r="I276" s="100" t="e">
        <f>Med_Scenario_Calculations_D!V28</f>
        <v>#DIV/0!</v>
      </c>
      <c r="O276" s="81"/>
    </row>
    <row r="277" spans="1:15" x14ac:dyDescent="0.2">
      <c r="A277" s="81"/>
      <c r="C277" s="77" t="s">
        <v>83</v>
      </c>
      <c r="D277" s="77" t="s">
        <v>13</v>
      </c>
      <c r="E277" s="77">
        <v>8</v>
      </c>
      <c r="F277" s="100" t="e">
        <f>Med_Scenario_Calculations_D!S29</f>
        <v>#DIV/0!</v>
      </c>
      <c r="G277" s="100" t="e">
        <f>Med_Scenario_Calculations_D!T29</f>
        <v>#DIV/0!</v>
      </c>
      <c r="H277" s="100" t="e">
        <f>Med_Scenario_Calculations_D!U29</f>
        <v>#DIV/0!</v>
      </c>
      <c r="I277" s="100" t="e">
        <f>Med_Scenario_Calculations_D!V29</f>
        <v>#DIV/0!</v>
      </c>
      <c r="O277" s="81"/>
    </row>
    <row r="278" spans="1:15" x14ac:dyDescent="0.2">
      <c r="A278" s="81"/>
      <c r="C278" s="77" t="s">
        <v>84</v>
      </c>
      <c r="D278" s="77" t="s">
        <v>13</v>
      </c>
      <c r="E278" s="77">
        <v>9</v>
      </c>
      <c r="F278" s="100" t="e">
        <f>Med_Scenario_Calculations_D!S30</f>
        <v>#DIV/0!</v>
      </c>
      <c r="G278" s="100" t="e">
        <f>Med_Scenario_Calculations_D!T30</f>
        <v>#DIV/0!</v>
      </c>
      <c r="H278" s="100" t="e">
        <f>Med_Scenario_Calculations_D!U30</f>
        <v>#DIV/0!</v>
      </c>
      <c r="I278" s="100" t="e">
        <f>Med_Scenario_Calculations_D!V30</f>
        <v>#DIV/0!</v>
      </c>
      <c r="O278" s="81"/>
    </row>
    <row r="279" spans="1:15" x14ac:dyDescent="0.2">
      <c r="A279" s="81"/>
      <c r="C279" s="77" t="s">
        <v>85</v>
      </c>
      <c r="D279" s="77" t="s">
        <v>60</v>
      </c>
      <c r="E279" s="77">
        <v>1</v>
      </c>
      <c r="F279" s="100" t="e">
        <f>Med_Scenario_Calculations_D!S31</f>
        <v>#DIV/0!</v>
      </c>
      <c r="G279" s="100" t="e">
        <f>Med_Scenario_Calculations_D!T31</f>
        <v>#DIV/0!</v>
      </c>
      <c r="H279" s="100" t="e">
        <f>Med_Scenario_Calculations_D!U31</f>
        <v>#DIV/0!</v>
      </c>
      <c r="I279" s="100" t="e">
        <f>Med_Scenario_Calculations_D!V31</f>
        <v>#DIV/0!</v>
      </c>
      <c r="O279" s="81"/>
    </row>
    <row r="280" spans="1:15" x14ac:dyDescent="0.2">
      <c r="A280" s="81"/>
      <c r="C280" s="77" t="s">
        <v>86</v>
      </c>
      <c r="D280" s="77" t="s">
        <v>60</v>
      </c>
      <c r="E280" s="77">
        <v>10</v>
      </c>
      <c r="F280" s="100" t="e">
        <f>Med_Scenario_Calculations_D!S32</f>
        <v>#DIV/0!</v>
      </c>
      <c r="G280" s="100" t="e">
        <f>Med_Scenario_Calculations_D!T32</f>
        <v>#DIV/0!</v>
      </c>
      <c r="H280" s="100" t="e">
        <f>Med_Scenario_Calculations_D!U32</f>
        <v>#DIV/0!</v>
      </c>
      <c r="I280" s="100" t="e">
        <f>Med_Scenario_Calculations_D!V32</f>
        <v>#DIV/0!</v>
      </c>
      <c r="O280" s="81"/>
    </row>
    <row r="281" spans="1:15" x14ac:dyDescent="0.2">
      <c r="A281" s="81"/>
      <c r="C281" s="77" t="s">
        <v>87</v>
      </c>
      <c r="D281" s="77" t="s">
        <v>60</v>
      </c>
      <c r="E281" s="77">
        <v>2</v>
      </c>
      <c r="F281" s="100" t="e">
        <f>Med_Scenario_Calculations_D!S33</f>
        <v>#DIV/0!</v>
      </c>
      <c r="G281" s="100" t="e">
        <f>Med_Scenario_Calculations_D!T33</f>
        <v>#DIV/0!</v>
      </c>
      <c r="H281" s="100" t="e">
        <f>Med_Scenario_Calculations_D!U33</f>
        <v>#DIV/0!</v>
      </c>
      <c r="I281" s="100" t="e">
        <f>Med_Scenario_Calculations_D!V33</f>
        <v>#DIV/0!</v>
      </c>
      <c r="O281" s="81"/>
    </row>
    <row r="282" spans="1:15" x14ac:dyDescent="0.2">
      <c r="A282" s="81"/>
      <c r="C282" s="77" t="s">
        <v>88</v>
      </c>
      <c r="D282" s="77" t="s">
        <v>60</v>
      </c>
      <c r="E282" s="77">
        <v>3</v>
      </c>
      <c r="F282" s="100" t="e">
        <f>Med_Scenario_Calculations_D!S34</f>
        <v>#DIV/0!</v>
      </c>
      <c r="G282" s="100" t="e">
        <f>Med_Scenario_Calculations_D!T34</f>
        <v>#DIV/0!</v>
      </c>
      <c r="H282" s="100" t="e">
        <f>Med_Scenario_Calculations_D!U34</f>
        <v>#DIV/0!</v>
      </c>
      <c r="I282" s="100" t="e">
        <f>Med_Scenario_Calculations_D!V34</f>
        <v>#DIV/0!</v>
      </c>
      <c r="O282" s="81"/>
    </row>
    <row r="283" spans="1:15" x14ac:dyDescent="0.2">
      <c r="A283" s="81"/>
      <c r="C283" s="77" t="s">
        <v>89</v>
      </c>
      <c r="D283" s="77" t="s">
        <v>60</v>
      </c>
      <c r="E283" s="77">
        <v>4</v>
      </c>
      <c r="F283" s="100" t="e">
        <f>Med_Scenario_Calculations_D!S35</f>
        <v>#DIV/0!</v>
      </c>
      <c r="G283" s="100" t="e">
        <f>Med_Scenario_Calculations_D!T35</f>
        <v>#DIV/0!</v>
      </c>
      <c r="H283" s="100" t="e">
        <f>Med_Scenario_Calculations_D!U35</f>
        <v>#DIV/0!</v>
      </c>
      <c r="I283" s="100" t="e">
        <f>Med_Scenario_Calculations_D!V35</f>
        <v>#DIV/0!</v>
      </c>
      <c r="O283" s="81"/>
    </row>
    <row r="284" spans="1:15" x14ac:dyDescent="0.2">
      <c r="A284" s="81"/>
      <c r="C284" s="77" t="s">
        <v>90</v>
      </c>
      <c r="D284" s="77" t="s">
        <v>60</v>
      </c>
      <c r="E284" s="77">
        <v>5</v>
      </c>
      <c r="F284" s="100" t="e">
        <f>Med_Scenario_Calculations_D!S36</f>
        <v>#DIV/0!</v>
      </c>
      <c r="G284" s="100" t="e">
        <f>Med_Scenario_Calculations_D!T36</f>
        <v>#DIV/0!</v>
      </c>
      <c r="H284" s="100" t="e">
        <f>Med_Scenario_Calculations_D!U36</f>
        <v>#DIV/0!</v>
      </c>
      <c r="I284" s="100" t="e">
        <f>Med_Scenario_Calculations_D!V36</f>
        <v>#DIV/0!</v>
      </c>
      <c r="O284" s="81"/>
    </row>
    <row r="285" spans="1:15" x14ac:dyDescent="0.2">
      <c r="A285" s="81"/>
      <c r="C285" s="77" t="s">
        <v>91</v>
      </c>
      <c r="D285" s="77" t="s">
        <v>60</v>
      </c>
      <c r="E285" s="77">
        <v>6</v>
      </c>
      <c r="F285" s="100" t="e">
        <f>Med_Scenario_Calculations_D!S37</f>
        <v>#DIV/0!</v>
      </c>
      <c r="G285" s="100" t="e">
        <f>Med_Scenario_Calculations_D!T37</f>
        <v>#DIV/0!</v>
      </c>
      <c r="H285" s="100" t="e">
        <f>Med_Scenario_Calculations_D!U37</f>
        <v>#DIV/0!</v>
      </c>
      <c r="I285" s="100" t="e">
        <f>Med_Scenario_Calculations_D!V37</f>
        <v>#DIV/0!</v>
      </c>
      <c r="O285" s="81"/>
    </row>
    <row r="286" spans="1:15" x14ac:dyDescent="0.2">
      <c r="A286" s="81"/>
      <c r="C286" s="77" t="s">
        <v>92</v>
      </c>
      <c r="D286" s="77" t="s">
        <v>60</v>
      </c>
      <c r="E286" s="77">
        <v>7</v>
      </c>
      <c r="F286" s="100" t="e">
        <f>Med_Scenario_Calculations_D!S38</f>
        <v>#DIV/0!</v>
      </c>
      <c r="G286" s="100" t="e">
        <f>Med_Scenario_Calculations_D!T38</f>
        <v>#DIV/0!</v>
      </c>
      <c r="H286" s="100" t="e">
        <f>Med_Scenario_Calculations_D!U38</f>
        <v>#DIV/0!</v>
      </c>
      <c r="I286" s="100" t="e">
        <f>Med_Scenario_Calculations_D!V38</f>
        <v>#DIV/0!</v>
      </c>
      <c r="O286" s="81"/>
    </row>
    <row r="287" spans="1:15" x14ac:dyDescent="0.2">
      <c r="A287" s="81"/>
      <c r="C287" s="77" t="s">
        <v>93</v>
      </c>
      <c r="D287" s="77" t="s">
        <v>60</v>
      </c>
      <c r="E287" s="77">
        <v>8</v>
      </c>
      <c r="F287" s="100" t="e">
        <f>Med_Scenario_Calculations_D!S39</f>
        <v>#DIV/0!</v>
      </c>
      <c r="G287" s="100" t="e">
        <f>Med_Scenario_Calculations_D!T39</f>
        <v>#DIV/0!</v>
      </c>
      <c r="H287" s="100" t="e">
        <f>Med_Scenario_Calculations_D!U39</f>
        <v>#DIV/0!</v>
      </c>
      <c r="I287" s="100" t="e">
        <f>Med_Scenario_Calculations_D!V39</f>
        <v>#DIV/0!</v>
      </c>
      <c r="O287" s="81"/>
    </row>
    <row r="288" spans="1:15" x14ac:dyDescent="0.2">
      <c r="A288" s="81"/>
      <c r="C288" s="77" t="s">
        <v>94</v>
      </c>
      <c r="D288" s="77" t="s">
        <v>60</v>
      </c>
      <c r="E288" s="77">
        <v>9</v>
      </c>
      <c r="F288" s="100" t="e">
        <f>Med_Scenario_Calculations_D!S40</f>
        <v>#DIV/0!</v>
      </c>
      <c r="G288" s="100" t="e">
        <f>Med_Scenario_Calculations_D!T40</f>
        <v>#DIV/0!</v>
      </c>
      <c r="H288" s="100" t="e">
        <f>Med_Scenario_Calculations_D!U40</f>
        <v>#DIV/0!</v>
      </c>
      <c r="I288" s="100" t="e">
        <f>Med_Scenario_Calculations_D!V40</f>
        <v>#DIV/0!</v>
      </c>
      <c r="O288" s="81"/>
    </row>
    <row r="289" spans="1:15" x14ac:dyDescent="0.2">
      <c r="A289" s="81"/>
      <c r="C289" s="77" t="s">
        <v>95</v>
      </c>
      <c r="D289" s="77" t="s">
        <v>61</v>
      </c>
      <c r="E289" s="77">
        <v>10</v>
      </c>
      <c r="F289" s="100" t="e">
        <f>Med_Scenario_Calculations_D!S41</f>
        <v>#DIV/0!</v>
      </c>
      <c r="G289" s="100" t="e">
        <f>Med_Scenario_Calculations_D!T41</f>
        <v>#DIV/0!</v>
      </c>
      <c r="H289" s="100" t="e">
        <f>Med_Scenario_Calculations_D!U41</f>
        <v>#DIV/0!</v>
      </c>
      <c r="I289" s="100" t="e">
        <f>Med_Scenario_Calculations_D!V41</f>
        <v>#DIV/0!</v>
      </c>
      <c r="O289" s="81"/>
    </row>
    <row r="290" spans="1:15" x14ac:dyDescent="0.2">
      <c r="A290" s="81"/>
      <c r="C290" s="77" t="s">
        <v>96</v>
      </c>
      <c r="D290" s="77" t="s">
        <v>61</v>
      </c>
      <c r="E290" s="77">
        <v>2</v>
      </c>
      <c r="F290" s="100" t="e">
        <f>Med_Scenario_Calculations_D!S42</f>
        <v>#DIV/0!</v>
      </c>
      <c r="G290" s="100" t="e">
        <f>Med_Scenario_Calculations_D!T42</f>
        <v>#DIV/0!</v>
      </c>
      <c r="H290" s="100" t="e">
        <f>Med_Scenario_Calculations_D!U42</f>
        <v>#DIV/0!</v>
      </c>
      <c r="I290" s="100" t="e">
        <f>Med_Scenario_Calculations_D!V42</f>
        <v>#DIV/0!</v>
      </c>
      <c r="O290" s="81"/>
    </row>
    <row r="291" spans="1:15" x14ac:dyDescent="0.2">
      <c r="A291" s="81"/>
      <c r="C291" s="77" t="s">
        <v>97</v>
      </c>
      <c r="D291" s="77" t="s">
        <v>61</v>
      </c>
      <c r="E291" s="77">
        <v>3</v>
      </c>
      <c r="F291" s="100" t="e">
        <f>Med_Scenario_Calculations_D!S43</f>
        <v>#DIV/0!</v>
      </c>
      <c r="G291" s="100" t="e">
        <f>Med_Scenario_Calculations_D!T43</f>
        <v>#DIV/0!</v>
      </c>
      <c r="H291" s="100" t="e">
        <f>Med_Scenario_Calculations_D!U43</f>
        <v>#DIV/0!</v>
      </c>
      <c r="I291" s="100" t="e">
        <f>Med_Scenario_Calculations_D!V43</f>
        <v>#DIV/0!</v>
      </c>
      <c r="O291" s="81"/>
    </row>
    <row r="292" spans="1:15" x14ac:dyDescent="0.2">
      <c r="A292" s="81"/>
      <c r="C292" s="77" t="s">
        <v>98</v>
      </c>
      <c r="D292" s="77" t="s">
        <v>61</v>
      </c>
      <c r="E292" s="77">
        <v>5</v>
      </c>
      <c r="F292" s="100" t="e">
        <f>Med_Scenario_Calculations_D!S44</f>
        <v>#DIV/0!</v>
      </c>
      <c r="G292" s="100" t="e">
        <f>Med_Scenario_Calculations_D!T44</f>
        <v>#DIV/0!</v>
      </c>
      <c r="H292" s="100" t="e">
        <f>Med_Scenario_Calculations_D!U44</f>
        <v>#DIV/0!</v>
      </c>
      <c r="I292" s="100" t="e">
        <f>Med_Scenario_Calculations_D!V44</f>
        <v>#DIV/0!</v>
      </c>
      <c r="O292" s="81"/>
    </row>
    <row r="293" spans="1:15" x14ac:dyDescent="0.2">
      <c r="A293" s="81"/>
      <c r="C293" s="77" t="s">
        <v>99</v>
      </c>
      <c r="D293" s="77" t="s">
        <v>61</v>
      </c>
      <c r="E293" s="77">
        <v>6</v>
      </c>
      <c r="F293" s="100" t="e">
        <f>Med_Scenario_Calculations_D!S45</f>
        <v>#DIV/0!</v>
      </c>
      <c r="G293" s="100" t="e">
        <f>Med_Scenario_Calculations_D!T45</f>
        <v>#DIV/0!</v>
      </c>
      <c r="H293" s="100" t="e">
        <f>Med_Scenario_Calculations_D!U45</f>
        <v>#DIV/0!</v>
      </c>
      <c r="I293" s="100" t="e">
        <f>Med_Scenario_Calculations_D!V45</f>
        <v>#DIV/0!</v>
      </c>
      <c r="O293" s="81"/>
    </row>
    <row r="294" spans="1:15" x14ac:dyDescent="0.2">
      <c r="A294" s="81"/>
      <c r="C294" s="77" t="s">
        <v>100</v>
      </c>
      <c r="D294" s="77" t="s">
        <v>61</v>
      </c>
      <c r="E294" s="77">
        <v>7</v>
      </c>
      <c r="F294" s="100" t="e">
        <f>Med_Scenario_Calculations_D!S46</f>
        <v>#DIV/0!</v>
      </c>
      <c r="G294" s="100" t="e">
        <f>Med_Scenario_Calculations_D!T46</f>
        <v>#DIV/0!</v>
      </c>
      <c r="H294" s="100" t="e">
        <f>Med_Scenario_Calculations_D!U46</f>
        <v>#DIV/0!</v>
      </c>
      <c r="I294" s="100" t="e">
        <f>Med_Scenario_Calculations_D!V46</f>
        <v>#DIV/0!</v>
      </c>
      <c r="O294" s="81"/>
    </row>
    <row r="295" spans="1:15" x14ac:dyDescent="0.2">
      <c r="A295" s="81"/>
      <c r="C295" s="77" t="s">
        <v>101</v>
      </c>
      <c r="D295" s="77" t="s">
        <v>61</v>
      </c>
      <c r="E295" s="77">
        <v>8</v>
      </c>
      <c r="F295" s="100" t="e">
        <f>Med_Scenario_Calculations_D!S47</f>
        <v>#DIV/0!</v>
      </c>
      <c r="G295" s="100" t="e">
        <f>Med_Scenario_Calculations_D!T47</f>
        <v>#DIV/0!</v>
      </c>
      <c r="H295" s="100" t="e">
        <f>Med_Scenario_Calculations_D!U47</f>
        <v>#DIV/0!</v>
      </c>
      <c r="I295" s="100" t="e">
        <f>Med_Scenario_Calculations_D!V47</f>
        <v>#DIV/0!</v>
      </c>
      <c r="O295" s="81"/>
    </row>
    <row r="296" spans="1:15" x14ac:dyDescent="0.2">
      <c r="A296" s="81"/>
      <c r="C296" s="77" t="s">
        <v>102</v>
      </c>
      <c r="D296" s="77" t="s">
        <v>61</v>
      </c>
      <c r="E296" s="77">
        <v>9</v>
      </c>
      <c r="F296" s="100" t="e">
        <f>Med_Scenario_Calculations_D!S48</f>
        <v>#DIV/0!</v>
      </c>
      <c r="G296" s="100" t="e">
        <f>Med_Scenario_Calculations_D!T48</f>
        <v>#DIV/0!</v>
      </c>
      <c r="H296" s="100" t="e">
        <f>Med_Scenario_Calculations_D!U48</f>
        <v>#DIV/0!</v>
      </c>
      <c r="I296" s="100" t="e">
        <f>Med_Scenario_Calculations_D!V48</f>
        <v>#DIV/0!</v>
      </c>
      <c r="O296" s="81"/>
    </row>
    <row r="297" spans="1:15" x14ac:dyDescent="0.2">
      <c r="A297" s="81"/>
      <c r="C297" s="77" t="s">
        <v>103</v>
      </c>
      <c r="D297" s="77" t="s">
        <v>62</v>
      </c>
      <c r="E297" s="77">
        <v>1</v>
      </c>
      <c r="F297" s="100" t="e">
        <f>Med_Scenario_Calculations_D!S49</f>
        <v>#DIV/0!</v>
      </c>
      <c r="G297" s="100" t="e">
        <f>Med_Scenario_Calculations_D!T49</f>
        <v>#DIV/0!</v>
      </c>
      <c r="H297" s="100" t="e">
        <f>Med_Scenario_Calculations_D!U49</f>
        <v>#DIV/0!</v>
      </c>
      <c r="I297" s="100" t="e">
        <f>Med_Scenario_Calculations_D!V49</f>
        <v>#DIV/0!</v>
      </c>
      <c r="O297" s="81"/>
    </row>
    <row r="298" spans="1:15" x14ac:dyDescent="0.2">
      <c r="A298" s="81"/>
      <c r="C298" s="77" t="s">
        <v>104</v>
      </c>
      <c r="D298" s="77" t="s">
        <v>62</v>
      </c>
      <c r="E298" s="77">
        <v>10</v>
      </c>
      <c r="F298" s="100" t="e">
        <f>Med_Scenario_Calculations_D!S50</f>
        <v>#DIV/0!</v>
      </c>
      <c r="G298" s="100" t="e">
        <f>Med_Scenario_Calculations_D!T50</f>
        <v>#DIV/0!</v>
      </c>
      <c r="H298" s="100" t="e">
        <f>Med_Scenario_Calculations_D!U50</f>
        <v>#DIV/0!</v>
      </c>
      <c r="I298" s="100" t="e">
        <f>Med_Scenario_Calculations_D!V50</f>
        <v>#DIV/0!</v>
      </c>
      <c r="O298" s="81"/>
    </row>
    <row r="299" spans="1:15" x14ac:dyDescent="0.2">
      <c r="A299" s="81"/>
      <c r="C299" s="77" t="s">
        <v>105</v>
      </c>
      <c r="D299" s="77" t="s">
        <v>62</v>
      </c>
      <c r="E299" s="77">
        <v>2</v>
      </c>
      <c r="F299" s="100" t="e">
        <f>Med_Scenario_Calculations_D!S51</f>
        <v>#DIV/0!</v>
      </c>
      <c r="G299" s="100" t="e">
        <f>Med_Scenario_Calculations_D!T51</f>
        <v>#DIV/0!</v>
      </c>
      <c r="H299" s="100" t="e">
        <f>Med_Scenario_Calculations_D!U51</f>
        <v>#DIV/0!</v>
      </c>
      <c r="I299" s="100" t="e">
        <f>Med_Scenario_Calculations_D!V51</f>
        <v>#DIV/0!</v>
      </c>
      <c r="O299" s="81"/>
    </row>
    <row r="300" spans="1:15" x14ac:dyDescent="0.2">
      <c r="A300" s="81"/>
      <c r="C300" s="77" t="s">
        <v>106</v>
      </c>
      <c r="D300" s="77" t="s">
        <v>62</v>
      </c>
      <c r="E300" s="77">
        <v>3</v>
      </c>
      <c r="F300" s="100" t="e">
        <f>Med_Scenario_Calculations_D!S52</f>
        <v>#DIV/0!</v>
      </c>
      <c r="G300" s="100" t="e">
        <f>Med_Scenario_Calculations_D!T52</f>
        <v>#DIV/0!</v>
      </c>
      <c r="H300" s="100" t="e">
        <f>Med_Scenario_Calculations_D!U52</f>
        <v>#DIV/0!</v>
      </c>
      <c r="I300" s="100" t="e">
        <f>Med_Scenario_Calculations_D!V52</f>
        <v>#DIV/0!</v>
      </c>
      <c r="O300" s="81"/>
    </row>
    <row r="301" spans="1:15" x14ac:dyDescent="0.2">
      <c r="A301" s="81"/>
      <c r="C301" s="77" t="s">
        <v>107</v>
      </c>
      <c r="D301" s="77" t="s">
        <v>62</v>
      </c>
      <c r="E301" s="77">
        <v>4</v>
      </c>
      <c r="F301" s="100" t="e">
        <f>Med_Scenario_Calculations_D!S53</f>
        <v>#DIV/0!</v>
      </c>
      <c r="G301" s="100" t="e">
        <f>Med_Scenario_Calculations_D!T53</f>
        <v>#DIV/0!</v>
      </c>
      <c r="H301" s="100" t="e">
        <f>Med_Scenario_Calculations_D!U53</f>
        <v>#DIV/0!</v>
      </c>
      <c r="I301" s="100" t="e">
        <f>Med_Scenario_Calculations_D!V53</f>
        <v>#DIV/0!</v>
      </c>
      <c r="O301" s="81"/>
    </row>
    <row r="302" spans="1:15" x14ac:dyDescent="0.2">
      <c r="A302" s="81"/>
      <c r="C302" s="77" t="s">
        <v>108</v>
      </c>
      <c r="D302" s="77" t="s">
        <v>62</v>
      </c>
      <c r="E302" s="77">
        <v>5</v>
      </c>
      <c r="F302" s="100" t="e">
        <f>Med_Scenario_Calculations_D!S54</f>
        <v>#DIV/0!</v>
      </c>
      <c r="G302" s="100" t="e">
        <f>Med_Scenario_Calculations_D!T54</f>
        <v>#DIV/0!</v>
      </c>
      <c r="H302" s="100" t="e">
        <f>Med_Scenario_Calculations_D!U54</f>
        <v>#DIV/0!</v>
      </c>
      <c r="I302" s="100" t="e">
        <f>Med_Scenario_Calculations_D!V54</f>
        <v>#DIV/0!</v>
      </c>
      <c r="O302" s="81"/>
    </row>
    <row r="303" spans="1:15" x14ac:dyDescent="0.2">
      <c r="A303" s="81"/>
      <c r="C303" s="77" t="s">
        <v>109</v>
      </c>
      <c r="D303" s="77" t="s">
        <v>62</v>
      </c>
      <c r="E303" s="77">
        <v>6</v>
      </c>
      <c r="F303" s="100" t="e">
        <f>Med_Scenario_Calculations_D!S55</f>
        <v>#DIV/0!</v>
      </c>
      <c r="G303" s="100" t="e">
        <f>Med_Scenario_Calculations_D!T55</f>
        <v>#DIV/0!</v>
      </c>
      <c r="H303" s="100" t="e">
        <f>Med_Scenario_Calculations_D!U55</f>
        <v>#DIV/0!</v>
      </c>
      <c r="I303" s="100" t="e">
        <f>Med_Scenario_Calculations_D!V55</f>
        <v>#DIV/0!</v>
      </c>
      <c r="O303" s="81"/>
    </row>
    <row r="304" spans="1:15" x14ac:dyDescent="0.2">
      <c r="A304" s="81"/>
      <c r="C304" s="77" t="s">
        <v>110</v>
      </c>
      <c r="D304" s="77" t="s">
        <v>62</v>
      </c>
      <c r="E304" s="77">
        <v>7</v>
      </c>
      <c r="F304" s="100" t="e">
        <f>Med_Scenario_Calculations_D!S56</f>
        <v>#DIV/0!</v>
      </c>
      <c r="G304" s="100" t="e">
        <f>Med_Scenario_Calculations_D!T56</f>
        <v>#DIV/0!</v>
      </c>
      <c r="H304" s="100" t="e">
        <f>Med_Scenario_Calculations_D!U56</f>
        <v>#DIV/0!</v>
      </c>
      <c r="I304" s="100" t="e">
        <f>Med_Scenario_Calculations_D!V56</f>
        <v>#DIV/0!</v>
      </c>
      <c r="O304" s="81"/>
    </row>
    <row r="305" spans="1:15" x14ac:dyDescent="0.2">
      <c r="A305" s="81"/>
      <c r="C305" s="77" t="s">
        <v>111</v>
      </c>
      <c r="D305" s="77" t="s">
        <v>62</v>
      </c>
      <c r="E305" s="77">
        <v>8</v>
      </c>
      <c r="F305" s="100" t="e">
        <f>Med_Scenario_Calculations_D!S57</f>
        <v>#DIV/0!</v>
      </c>
      <c r="G305" s="100" t="e">
        <f>Med_Scenario_Calculations_D!T57</f>
        <v>#DIV/0!</v>
      </c>
      <c r="H305" s="100" t="e">
        <f>Med_Scenario_Calculations_D!U57</f>
        <v>#DIV/0!</v>
      </c>
      <c r="I305" s="100" t="e">
        <f>Med_Scenario_Calculations_D!V57</f>
        <v>#DIV/0!</v>
      </c>
      <c r="O305" s="81"/>
    </row>
    <row r="306" spans="1:15" x14ac:dyDescent="0.2">
      <c r="A306" s="81"/>
      <c r="C306" s="77" t="s">
        <v>112</v>
      </c>
      <c r="D306" s="77" t="s">
        <v>62</v>
      </c>
      <c r="E306" s="77">
        <v>9</v>
      </c>
      <c r="F306" s="100" t="e">
        <f>Med_Scenario_Calculations_D!S58</f>
        <v>#DIV/0!</v>
      </c>
      <c r="G306" s="100" t="e">
        <f>Med_Scenario_Calculations_D!T58</f>
        <v>#DIV/0!</v>
      </c>
      <c r="H306" s="100" t="e">
        <f>Med_Scenario_Calculations_D!U58</f>
        <v>#DIV/0!</v>
      </c>
      <c r="I306" s="100" t="e">
        <f>Med_Scenario_Calculations_D!V58</f>
        <v>#DIV/0!</v>
      </c>
      <c r="O306" s="81"/>
    </row>
    <row r="307" spans="1:15" x14ac:dyDescent="0.2">
      <c r="A307" s="81"/>
      <c r="C307" s="77" t="s">
        <v>113</v>
      </c>
      <c r="D307" s="77" t="s">
        <v>63</v>
      </c>
      <c r="E307" s="77">
        <v>1</v>
      </c>
      <c r="F307" s="100" t="e">
        <f>Med_Scenario_Calculations_D!S59</f>
        <v>#DIV/0!</v>
      </c>
      <c r="G307" s="100" t="e">
        <f>Med_Scenario_Calculations_D!T59</f>
        <v>#DIV/0!</v>
      </c>
      <c r="H307" s="100" t="e">
        <f>Med_Scenario_Calculations_D!U59</f>
        <v>#DIV/0!</v>
      </c>
      <c r="I307" s="100" t="e">
        <f>Med_Scenario_Calculations_D!V59</f>
        <v>#DIV/0!</v>
      </c>
      <c r="O307" s="81"/>
    </row>
    <row r="308" spans="1:15" x14ac:dyDescent="0.2">
      <c r="A308" s="81"/>
      <c r="C308" s="77" t="s">
        <v>114</v>
      </c>
      <c r="D308" s="77" t="s">
        <v>63</v>
      </c>
      <c r="E308" s="77">
        <v>3</v>
      </c>
      <c r="F308" s="100" t="e">
        <f>Med_Scenario_Calculations_D!S60</f>
        <v>#DIV/0!</v>
      </c>
      <c r="G308" s="100" t="e">
        <f>Med_Scenario_Calculations_D!T60</f>
        <v>#DIV/0!</v>
      </c>
      <c r="H308" s="100" t="e">
        <f>Med_Scenario_Calculations_D!U60</f>
        <v>#DIV/0!</v>
      </c>
      <c r="I308" s="100" t="e">
        <f>Med_Scenario_Calculations_D!V60</f>
        <v>#DIV/0!</v>
      </c>
      <c r="O308" s="81"/>
    </row>
    <row r="309" spans="1:15" x14ac:dyDescent="0.2">
      <c r="A309" s="81"/>
      <c r="C309" s="77" t="s">
        <v>115</v>
      </c>
      <c r="D309" s="77" t="s">
        <v>63</v>
      </c>
      <c r="E309" s="77">
        <v>4</v>
      </c>
      <c r="F309" s="100" t="e">
        <f>Med_Scenario_Calculations_D!S61</f>
        <v>#DIV/0!</v>
      </c>
      <c r="G309" s="100" t="e">
        <f>Med_Scenario_Calculations_D!T61</f>
        <v>#DIV/0!</v>
      </c>
      <c r="H309" s="100" t="e">
        <f>Med_Scenario_Calculations_D!U61</f>
        <v>#DIV/0!</v>
      </c>
      <c r="I309" s="100" t="e">
        <f>Med_Scenario_Calculations_D!V61</f>
        <v>#DIV/0!</v>
      </c>
      <c r="O309" s="81"/>
    </row>
    <row r="310" spans="1:15" x14ac:dyDescent="0.2">
      <c r="A310" s="81"/>
      <c r="C310" s="77" t="s">
        <v>116</v>
      </c>
      <c r="D310" s="77" t="s">
        <v>63</v>
      </c>
      <c r="E310" s="77">
        <v>5</v>
      </c>
      <c r="F310" s="100" t="e">
        <f>Med_Scenario_Calculations_D!S62</f>
        <v>#DIV/0!</v>
      </c>
      <c r="G310" s="100" t="e">
        <f>Med_Scenario_Calculations_D!T62</f>
        <v>#DIV/0!</v>
      </c>
      <c r="H310" s="100" t="e">
        <f>Med_Scenario_Calculations_D!U62</f>
        <v>#DIV/0!</v>
      </c>
      <c r="I310" s="100" t="e">
        <f>Med_Scenario_Calculations_D!V62</f>
        <v>#DIV/0!</v>
      </c>
      <c r="O310" s="81"/>
    </row>
    <row r="311" spans="1:15" x14ac:dyDescent="0.2">
      <c r="A311" s="81"/>
      <c r="C311" s="77" t="s">
        <v>117</v>
      </c>
      <c r="D311" s="77" t="s">
        <v>64</v>
      </c>
      <c r="E311" s="77">
        <v>1</v>
      </c>
      <c r="F311" s="100" t="e">
        <f>Med_Scenario_Calculations_D!S63</f>
        <v>#DIV/0!</v>
      </c>
      <c r="G311" s="100" t="e">
        <f>Med_Scenario_Calculations_D!T63</f>
        <v>#DIV/0!</v>
      </c>
      <c r="H311" s="100" t="e">
        <f>Med_Scenario_Calculations_D!U63</f>
        <v>#DIV/0!</v>
      </c>
      <c r="I311" s="100" t="e">
        <f>Med_Scenario_Calculations_D!V63</f>
        <v>#DIV/0!</v>
      </c>
      <c r="O311" s="81"/>
    </row>
    <row r="312" spans="1:15" x14ac:dyDescent="0.2">
      <c r="A312" s="81"/>
      <c r="C312" s="77" t="s">
        <v>118</v>
      </c>
      <c r="D312" s="77" t="s">
        <v>64</v>
      </c>
      <c r="E312" s="77">
        <v>2</v>
      </c>
      <c r="F312" s="100" t="e">
        <f>Med_Scenario_Calculations_D!S64</f>
        <v>#DIV/0!</v>
      </c>
      <c r="G312" s="100" t="e">
        <f>Med_Scenario_Calculations_D!T64</f>
        <v>#DIV/0!</v>
      </c>
      <c r="H312" s="100" t="e">
        <f>Med_Scenario_Calculations_D!U64</f>
        <v>#DIV/0!</v>
      </c>
      <c r="I312" s="100" t="e">
        <f>Med_Scenario_Calculations_D!V64</f>
        <v>#DIV/0!</v>
      </c>
      <c r="O312" s="81"/>
    </row>
    <row r="313" spans="1:15" x14ac:dyDescent="0.2">
      <c r="A313" s="81"/>
      <c r="C313" s="77" t="s">
        <v>119</v>
      </c>
      <c r="D313" s="77" t="s">
        <v>64</v>
      </c>
      <c r="E313" s="77">
        <v>3</v>
      </c>
      <c r="F313" s="100" t="e">
        <f>Med_Scenario_Calculations_D!S65</f>
        <v>#DIV/0!</v>
      </c>
      <c r="G313" s="100" t="e">
        <f>Med_Scenario_Calculations_D!T65</f>
        <v>#DIV/0!</v>
      </c>
      <c r="H313" s="100" t="e">
        <f>Med_Scenario_Calculations_D!U65</f>
        <v>#DIV/0!</v>
      </c>
      <c r="I313" s="100" t="e">
        <f>Med_Scenario_Calculations_D!V65</f>
        <v>#DIV/0!</v>
      </c>
      <c r="O313" s="81"/>
    </row>
    <row r="314" spans="1:15" x14ac:dyDescent="0.2">
      <c r="A314" s="81"/>
      <c r="C314" s="77" t="s">
        <v>180</v>
      </c>
      <c r="D314" s="77" t="s">
        <v>239</v>
      </c>
      <c r="E314" s="77">
        <v>11</v>
      </c>
      <c r="F314" s="100" t="e">
        <f>Baltic_Scenario_Calculations_D!S20</f>
        <v>#DIV/0!</v>
      </c>
      <c r="G314" s="100" t="e">
        <f>Baltic_Scenario_Calculations_D!T20</f>
        <v>#DIV/0!</v>
      </c>
      <c r="H314" s="100" t="e">
        <f>Baltic_Scenario_Calculations_D!U20</f>
        <v>#DIV/0!</v>
      </c>
      <c r="I314" s="100" t="e">
        <f>Baltic_Scenario_Calculations_D!V20</f>
        <v>#DIV/0!</v>
      </c>
      <c r="O314" s="81"/>
    </row>
    <row r="315" spans="1:15" x14ac:dyDescent="0.2">
      <c r="A315" s="81"/>
      <c r="C315" s="77" t="s">
        <v>181</v>
      </c>
      <c r="D315" s="77" t="s">
        <v>238</v>
      </c>
      <c r="E315" s="77">
        <v>8</v>
      </c>
      <c r="F315" s="100" t="e">
        <f>Baltic_Scenario_Calculations_D!S21</f>
        <v>#DIV/0!</v>
      </c>
      <c r="G315" s="100" t="e">
        <f>Baltic_Scenario_Calculations_D!T21</f>
        <v>#DIV/0!</v>
      </c>
      <c r="H315" s="100" t="e">
        <f>Baltic_Scenario_Calculations_D!U21</f>
        <v>#DIV/0!</v>
      </c>
      <c r="I315" s="100" t="e">
        <f>Baltic_Scenario_Calculations_D!V21</f>
        <v>#DIV/0!</v>
      </c>
      <c r="O315" s="81"/>
    </row>
    <row r="316" spans="1:15" x14ac:dyDescent="0.2">
      <c r="A316" s="81"/>
      <c r="C316" s="77" t="s">
        <v>182</v>
      </c>
      <c r="D316" s="77" t="s">
        <v>238</v>
      </c>
      <c r="E316" s="77">
        <v>12</v>
      </c>
      <c r="F316" s="100" t="e">
        <f>Baltic_Scenario_Calculations_D!S22</f>
        <v>#DIV/0!</v>
      </c>
      <c r="G316" s="100" t="e">
        <f>Baltic_Scenario_Calculations_D!T22</f>
        <v>#DIV/0!</v>
      </c>
      <c r="H316" s="100" t="e">
        <f>Baltic_Scenario_Calculations_D!U22</f>
        <v>#DIV/0!</v>
      </c>
      <c r="I316" s="100" t="e">
        <f>Baltic_Scenario_Calculations_D!V22</f>
        <v>#DIV/0!</v>
      </c>
      <c r="O316" s="81"/>
    </row>
    <row r="317" spans="1:15" x14ac:dyDescent="0.2">
      <c r="A317" s="81"/>
      <c r="C317" s="77" t="s">
        <v>183</v>
      </c>
      <c r="D317" s="77" t="s">
        <v>238</v>
      </c>
      <c r="E317" s="77">
        <v>13</v>
      </c>
      <c r="F317" s="100" t="e">
        <f>Baltic_Scenario_Calculations_D!S23</f>
        <v>#DIV/0!</v>
      </c>
      <c r="G317" s="100" t="e">
        <f>Baltic_Scenario_Calculations_D!T23</f>
        <v>#DIV/0!</v>
      </c>
      <c r="H317" s="100" t="e">
        <f>Baltic_Scenario_Calculations_D!U23</f>
        <v>#DIV/0!</v>
      </c>
      <c r="I317" s="100" t="e">
        <f>Baltic_Scenario_Calculations_D!V23</f>
        <v>#DIV/0!</v>
      </c>
      <c r="O317" s="81"/>
    </row>
    <row r="318" spans="1:15" x14ac:dyDescent="0.2">
      <c r="A318" s="81"/>
      <c r="C318" s="77" t="s">
        <v>184</v>
      </c>
      <c r="D318" s="77" t="s">
        <v>238</v>
      </c>
      <c r="E318" s="77">
        <v>14</v>
      </c>
      <c r="F318" s="100" t="e">
        <f>Baltic_Scenario_Calculations_D!S24</f>
        <v>#DIV/0!</v>
      </c>
      <c r="G318" s="100" t="e">
        <f>Baltic_Scenario_Calculations_D!T24</f>
        <v>#DIV/0!</v>
      </c>
      <c r="H318" s="100" t="e">
        <f>Baltic_Scenario_Calculations_D!U24</f>
        <v>#DIV/0!</v>
      </c>
      <c r="I318" s="100" t="e">
        <f>Baltic_Scenario_Calculations_D!V24</f>
        <v>#DIV/0!</v>
      </c>
      <c r="O318" s="81"/>
    </row>
    <row r="319" spans="1:15" x14ac:dyDescent="0.2">
      <c r="A319" s="81"/>
      <c r="C319" s="77" t="s">
        <v>185</v>
      </c>
      <c r="D319" s="77" t="s">
        <v>238</v>
      </c>
      <c r="E319" s="77">
        <v>15</v>
      </c>
      <c r="F319" s="100" t="e">
        <f>Baltic_Scenario_Calculations_D!S25</f>
        <v>#DIV/0!</v>
      </c>
      <c r="G319" s="100" t="e">
        <f>Baltic_Scenario_Calculations_D!T25</f>
        <v>#DIV/0!</v>
      </c>
      <c r="H319" s="100" t="e">
        <f>Baltic_Scenario_Calculations_D!U25</f>
        <v>#DIV/0!</v>
      </c>
      <c r="I319" s="100" t="e">
        <f>Baltic_Scenario_Calculations_D!V25</f>
        <v>#DIV/0!</v>
      </c>
      <c r="O319" s="81"/>
    </row>
    <row r="320" spans="1:15" x14ac:dyDescent="0.2">
      <c r="A320" s="81"/>
      <c r="C320" s="77" t="s">
        <v>186</v>
      </c>
      <c r="D320" s="77" t="s">
        <v>238</v>
      </c>
      <c r="E320" s="77">
        <v>16</v>
      </c>
      <c r="F320" s="100" t="e">
        <f>Baltic_Scenario_Calculations_D!S26</f>
        <v>#DIV/0!</v>
      </c>
      <c r="G320" s="100" t="e">
        <f>Baltic_Scenario_Calculations_D!T26</f>
        <v>#DIV/0!</v>
      </c>
      <c r="H320" s="100" t="e">
        <f>Baltic_Scenario_Calculations_D!U26</f>
        <v>#DIV/0!</v>
      </c>
      <c r="I320" s="100" t="e">
        <f>Baltic_Scenario_Calculations_D!V26</f>
        <v>#DIV/0!</v>
      </c>
      <c r="O320" s="81"/>
    </row>
    <row r="321" spans="1:15" x14ac:dyDescent="0.2">
      <c r="A321" s="81"/>
      <c r="C321" s="77" t="s">
        <v>187</v>
      </c>
      <c r="D321" s="77" t="s">
        <v>249</v>
      </c>
      <c r="E321" s="77">
        <v>8</v>
      </c>
      <c r="F321" s="100" t="e">
        <f>Baltic_Scenario_Calculations_D!S27</f>
        <v>#DIV/0!</v>
      </c>
      <c r="G321" s="100" t="e">
        <f>Baltic_Scenario_Calculations_D!T27</f>
        <v>#DIV/0!</v>
      </c>
      <c r="H321" s="100" t="e">
        <f>Baltic_Scenario_Calculations_D!U27</f>
        <v>#DIV/0!</v>
      </c>
      <c r="I321" s="100" t="e">
        <f>Baltic_Scenario_Calculations_D!V27</f>
        <v>#DIV/0!</v>
      </c>
      <c r="O321" s="81"/>
    </row>
    <row r="322" spans="1:15" x14ac:dyDescent="0.2">
      <c r="A322" s="81"/>
      <c r="C322" s="77" t="s">
        <v>188</v>
      </c>
      <c r="D322" s="77" t="s">
        <v>249</v>
      </c>
      <c r="E322" s="77">
        <v>9</v>
      </c>
      <c r="F322" s="100" t="e">
        <f>Baltic_Scenario_Calculations_D!S28</f>
        <v>#DIV/0!</v>
      </c>
      <c r="G322" s="100" t="e">
        <f>Baltic_Scenario_Calculations_D!T28</f>
        <v>#DIV/0!</v>
      </c>
      <c r="H322" s="100" t="e">
        <f>Baltic_Scenario_Calculations_D!U28</f>
        <v>#DIV/0!</v>
      </c>
      <c r="I322" s="100" t="e">
        <f>Baltic_Scenario_Calculations_D!V28</f>
        <v>#DIV/0!</v>
      </c>
      <c r="O322" s="81"/>
    </row>
    <row r="323" spans="1:15" x14ac:dyDescent="0.2">
      <c r="A323" s="81"/>
      <c r="C323" s="77" t="s">
        <v>189</v>
      </c>
      <c r="D323" s="77" t="s">
        <v>250</v>
      </c>
      <c r="E323" s="77">
        <v>1</v>
      </c>
      <c r="F323" s="100" t="e">
        <f>Baltic_Scenario_Calculations_D!S29</f>
        <v>#DIV/0!</v>
      </c>
      <c r="G323" s="100" t="e">
        <f>Baltic_Scenario_Calculations_D!T29</f>
        <v>#DIV/0!</v>
      </c>
      <c r="H323" s="100" t="e">
        <f>Baltic_Scenario_Calculations_D!U29</f>
        <v>#DIV/0!</v>
      </c>
      <c r="I323" s="100" t="e">
        <f>Baltic_Scenario_Calculations_D!V29</f>
        <v>#DIV/0!</v>
      </c>
      <c r="O323" s="81"/>
    </row>
    <row r="324" spans="1:15" x14ac:dyDescent="0.2">
      <c r="A324" s="81"/>
      <c r="C324" s="77" t="s">
        <v>190</v>
      </c>
      <c r="D324" s="77" t="s">
        <v>251</v>
      </c>
      <c r="E324" s="77">
        <v>2</v>
      </c>
      <c r="F324" s="100" t="e">
        <f>Baltic_Scenario_Calculations_D!S30</f>
        <v>#DIV/0!</v>
      </c>
      <c r="G324" s="100" t="e">
        <f>Baltic_Scenario_Calculations_D!T30</f>
        <v>#DIV/0!</v>
      </c>
      <c r="H324" s="100" t="e">
        <f>Baltic_Scenario_Calculations_D!U30</f>
        <v>#DIV/0!</v>
      </c>
      <c r="I324" s="100" t="e">
        <f>Baltic_Scenario_Calculations_D!V30</f>
        <v>#DIV/0!</v>
      </c>
      <c r="O324" s="81"/>
    </row>
    <row r="325" spans="1:15" x14ac:dyDescent="0.2">
      <c r="A325" s="81"/>
      <c r="C325" s="77" t="s">
        <v>191</v>
      </c>
      <c r="D325" s="77" t="s">
        <v>252</v>
      </c>
      <c r="E325" s="77">
        <v>7</v>
      </c>
      <c r="F325" s="100" t="e">
        <f>Baltic_Scenario_Calculations_D!S31</f>
        <v>#DIV/0!</v>
      </c>
      <c r="G325" s="100" t="e">
        <f>Baltic_Scenario_Calculations_D!T31</f>
        <v>#DIV/0!</v>
      </c>
      <c r="H325" s="100" t="e">
        <f>Baltic_Scenario_Calculations_D!U31</f>
        <v>#DIV/0!</v>
      </c>
      <c r="I325" s="100" t="e">
        <f>Baltic_Scenario_Calculations_D!V31</f>
        <v>#DIV/0!</v>
      </c>
      <c r="O325" s="81"/>
    </row>
    <row r="326" spans="1:15" x14ac:dyDescent="0.2">
      <c r="A326" s="81"/>
      <c r="C326" s="77" t="s">
        <v>192</v>
      </c>
      <c r="D326" s="77" t="s">
        <v>252</v>
      </c>
      <c r="E326" s="77">
        <v>2</v>
      </c>
      <c r="F326" s="100" t="e">
        <f>Baltic_Scenario_Calculations_D!S32</f>
        <v>#DIV/0!</v>
      </c>
      <c r="G326" s="100" t="e">
        <f>Baltic_Scenario_Calculations_D!T32</f>
        <v>#DIV/0!</v>
      </c>
      <c r="H326" s="100" t="e">
        <f>Baltic_Scenario_Calculations_D!U32</f>
        <v>#DIV/0!</v>
      </c>
      <c r="I326" s="100" t="e">
        <f>Baltic_Scenario_Calculations_D!V32</f>
        <v>#DIV/0!</v>
      </c>
      <c r="O326" s="81"/>
    </row>
    <row r="327" spans="1:15" x14ac:dyDescent="0.2">
      <c r="A327" s="81"/>
      <c r="C327" s="77" t="s">
        <v>193</v>
      </c>
      <c r="D327" s="77" t="s">
        <v>252</v>
      </c>
      <c r="E327" s="77">
        <v>3</v>
      </c>
      <c r="F327" s="100" t="e">
        <f>Baltic_Scenario_Calculations_D!S33</f>
        <v>#DIV/0!</v>
      </c>
      <c r="G327" s="100" t="e">
        <f>Baltic_Scenario_Calculations_D!T33</f>
        <v>#DIV/0!</v>
      </c>
      <c r="H327" s="100" t="e">
        <f>Baltic_Scenario_Calculations_D!U33</f>
        <v>#DIV/0!</v>
      </c>
      <c r="I327" s="100" t="e">
        <f>Baltic_Scenario_Calculations_D!V33</f>
        <v>#DIV/0!</v>
      </c>
      <c r="O327" s="81"/>
    </row>
    <row r="328" spans="1:15" x14ac:dyDescent="0.2">
      <c r="A328" s="81"/>
      <c r="C328" s="77" t="s">
        <v>194</v>
      </c>
      <c r="D328" s="77" t="s">
        <v>252</v>
      </c>
      <c r="E328" s="77">
        <v>5</v>
      </c>
      <c r="F328" s="100" t="e">
        <f>Baltic_Scenario_Calculations_D!S34</f>
        <v>#DIV/0!</v>
      </c>
      <c r="G328" s="100" t="e">
        <f>Baltic_Scenario_Calculations_D!T34</f>
        <v>#DIV/0!</v>
      </c>
      <c r="H328" s="100" t="e">
        <f>Baltic_Scenario_Calculations_D!U34</f>
        <v>#DIV/0!</v>
      </c>
      <c r="I328" s="100" t="e">
        <f>Baltic_Scenario_Calculations_D!V34</f>
        <v>#DIV/0!</v>
      </c>
      <c r="O328" s="81"/>
    </row>
    <row r="329" spans="1:15" x14ac:dyDescent="0.2">
      <c r="A329" s="81"/>
      <c r="C329" s="77" t="s">
        <v>195</v>
      </c>
      <c r="D329" s="77" t="s">
        <v>253</v>
      </c>
      <c r="E329" s="77">
        <v>10</v>
      </c>
      <c r="F329" s="100" t="e">
        <f>Baltic_Scenario_Calculations_D!S35</f>
        <v>#DIV/0!</v>
      </c>
      <c r="G329" s="100" t="e">
        <f>Baltic_Scenario_Calculations_D!T35</f>
        <v>#DIV/0!</v>
      </c>
      <c r="H329" s="100" t="e">
        <f>Baltic_Scenario_Calculations_D!U35</f>
        <v>#DIV/0!</v>
      </c>
      <c r="I329" s="100" t="e">
        <f>Baltic_Scenario_Calculations_D!V35</f>
        <v>#DIV/0!</v>
      </c>
      <c r="O329" s="81"/>
    </row>
    <row r="330" spans="1:15" x14ac:dyDescent="0.2">
      <c r="A330" s="81"/>
      <c r="C330" s="77" t="s">
        <v>196</v>
      </c>
      <c r="D330" s="77" t="s">
        <v>253</v>
      </c>
      <c r="E330" s="77">
        <v>2</v>
      </c>
      <c r="F330" s="100" t="e">
        <f>Baltic_Scenario_Calculations_D!S36</f>
        <v>#DIV/0!</v>
      </c>
      <c r="G330" s="100" t="e">
        <f>Baltic_Scenario_Calculations_D!T36</f>
        <v>#DIV/0!</v>
      </c>
      <c r="H330" s="100" t="e">
        <f>Baltic_Scenario_Calculations_D!U36</f>
        <v>#DIV/0!</v>
      </c>
      <c r="I330" s="100" t="e">
        <f>Baltic_Scenario_Calculations_D!V36</f>
        <v>#DIV/0!</v>
      </c>
      <c r="O330" s="81"/>
    </row>
    <row r="331" spans="1:15" x14ac:dyDescent="0.2">
      <c r="A331" s="81"/>
      <c r="C331" s="77" t="s">
        <v>197</v>
      </c>
      <c r="D331" s="77" t="s">
        <v>253</v>
      </c>
      <c r="E331" s="77">
        <v>5</v>
      </c>
      <c r="F331" s="100" t="e">
        <f>Baltic_Scenario_Calculations_D!S37</f>
        <v>#DIV/0!</v>
      </c>
      <c r="G331" s="100" t="e">
        <f>Baltic_Scenario_Calculations_D!T37</f>
        <v>#DIV/0!</v>
      </c>
      <c r="H331" s="100" t="e">
        <f>Baltic_Scenario_Calculations_D!U37</f>
        <v>#DIV/0!</v>
      </c>
      <c r="I331" s="100" t="e">
        <f>Baltic_Scenario_Calculations_D!V37</f>
        <v>#DIV/0!</v>
      </c>
      <c r="O331" s="81"/>
    </row>
    <row r="332" spans="1:15" x14ac:dyDescent="0.2">
      <c r="A332" s="81"/>
      <c r="C332" s="77" t="s">
        <v>198</v>
      </c>
      <c r="D332" s="77" t="s">
        <v>249</v>
      </c>
      <c r="E332" s="77">
        <v>1</v>
      </c>
      <c r="F332" s="100" t="e">
        <f>Baltic_Scenario_Calculations_D!S38</f>
        <v>#DIV/0!</v>
      </c>
      <c r="G332" s="100" t="e">
        <f>Baltic_Scenario_Calculations_D!T38</f>
        <v>#DIV/0!</v>
      </c>
      <c r="H332" s="100" t="e">
        <f>Baltic_Scenario_Calculations_D!U38</f>
        <v>#DIV/0!</v>
      </c>
      <c r="I332" s="100" t="e">
        <f>Baltic_Scenario_Calculations_D!V38</f>
        <v>#DIV/0!</v>
      </c>
      <c r="O332" s="81"/>
    </row>
    <row r="333" spans="1:15" x14ac:dyDescent="0.2">
      <c r="A333" s="81"/>
      <c r="C333" s="77" t="s">
        <v>199</v>
      </c>
      <c r="D333" s="77" t="s">
        <v>249</v>
      </c>
      <c r="E333" s="77">
        <v>10</v>
      </c>
      <c r="F333" s="100" t="e">
        <f>Baltic_Scenario_Calculations_D!S39</f>
        <v>#DIV/0!</v>
      </c>
      <c r="G333" s="100" t="e">
        <f>Baltic_Scenario_Calculations_D!T39</f>
        <v>#DIV/0!</v>
      </c>
      <c r="H333" s="100" t="e">
        <f>Baltic_Scenario_Calculations_D!U39</f>
        <v>#DIV/0!</v>
      </c>
      <c r="I333" s="100" t="e">
        <f>Baltic_Scenario_Calculations_D!V39</f>
        <v>#DIV/0!</v>
      </c>
      <c r="O333" s="81"/>
    </row>
    <row r="334" spans="1:15" x14ac:dyDescent="0.2">
      <c r="A334" s="81"/>
      <c r="C334" s="77" t="s">
        <v>200</v>
      </c>
      <c r="D334" s="77" t="s">
        <v>249</v>
      </c>
      <c r="E334" s="77">
        <v>6</v>
      </c>
      <c r="F334" s="100" t="e">
        <f>Baltic_Scenario_Calculations_D!S40</f>
        <v>#DIV/0!</v>
      </c>
      <c r="G334" s="100" t="e">
        <f>Baltic_Scenario_Calculations_D!T40</f>
        <v>#DIV/0!</v>
      </c>
      <c r="H334" s="100" t="e">
        <f>Baltic_Scenario_Calculations_D!U40</f>
        <v>#DIV/0!</v>
      </c>
      <c r="I334" s="100" t="e">
        <f>Baltic_Scenario_Calculations_D!V40</f>
        <v>#DIV/0!</v>
      </c>
      <c r="O334" s="81"/>
    </row>
    <row r="335" spans="1:15" x14ac:dyDescent="0.2">
      <c r="A335" s="81"/>
      <c r="C335" s="77" t="s">
        <v>201</v>
      </c>
      <c r="D335" s="77" t="s">
        <v>249</v>
      </c>
      <c r="E335" s="77">
        <v>7</v>
      </c>
      <c r="F335" s="100" t="e">
        <f>Baltic_Scenario_Calculations_D!S41</f>
        <v>#DIV/0!</v>
      </c>
      <c r="G335" s="100" t="e">
        <f>Baltic_Scenario_Calculations_D!T41</f>
        <v>#DIV/0!</v>
      </c>
      <c r="H335" s="100" t="e">
        <f>Baltic_Scenario_Calculations_D!U41</f>
        <v>#DIV/0!</v>
      </c>
      <c r="I335" s="100" t="e">
        <f>Baltic_Scenario_Calculations_D!V41</f>
        <v>#DIV/0!</v>
      </c>
      <c r="O335" s="81"/>
    </row>
    <row r="336" spans="1:15" x14ac:dyDescent="0.2">
      <c r="A336" s="81"/>
      <c r="C336" s="77" t="s">
        <v>202</v>
      </c>
      <c r="D336" s="77" t="s">
        <v>253</v>
      </c>
      <c r="E336" s="77">
        <v>1</v>
      </c>
      <c r="F336" s="100" t="e">
        <f>Baltic_Scenario_Calculations_D!S42</f>
        <v>#DIV/0!</v>
      </c>
      <c r="G336" s="100" t="e">
        <f>Baltic_Scenario_Calculations_D!T42</f>
        <v>#DIV/0!</v>
      </c>
      <c r="H336" s="100" t="e">
        <f>Baltic_Scenario_Calculations_D!U42</f>
        <v>#DIV/0!</v>
      </c>
      <c r="I336" s="100" t="e">
        <f>Baltic_Scenario_Calculations_D!V42</f>
        <v>#DIV/0!</v>
      </c>
      <c r="O336" s="81"/>
    </row>
    <row r="337" spans="1:15" x14ac:dyDescent="0.2">
      <c r="A337" s="81"/>
      <c r="C337" s="77" t="s">
        <v>203</v>
      </c>
      <c r="D337" s="77" t="s">
        <v>253</v>
      </c>
      <c r="E337" s="77">
        <v>3</v>
      </c>
      <c r="F337" s="100" t="e">
        <f>Baltic_Scenario_Calculations_D!S43</f>
        <v>#DIV/0!</v>
      </c>
      <c r="G337" s="100" t="e">
        <f>Baltic_Scenario_Calculations_D!T43</f>
        <v>#DIV/0!</v>
      </c>
      <c r="H337" s="100" t="e">
        <f>Baltic_Scenario_Calculations_D!U43</f>
        <v>#DIV/0!</v>
      </c>
      <c r="I337" s="100" t="e">
        <f>Baltic_Scenario_Calculations_D!V43</f>
        <v>#DIV/0!</v>
      </c>
      <c r="O337" s="81"/>
    </row>
    <row r="338" spans="1:15" x14ac:dyDescent="0.2">
      <c r="A338" s="81"/>
      <c r="C338" s="77" t="s">
        <v>204</v>
      </c>
      <c r="D338" s="77" t="s">
        <v>253</v>
      </c>
      <c r="E338" s="77">
        <v>4</v>
      </c>
      <c r="F338" s="100" t="e">
        <f>Baltic_Scenario_Calculations_D!S44</f>
        <v>#DIV/0!</v>
      </c>
      <c r="G338" s="100" t="e">
        <f>Baltic_Scenario_Calculations_D!T44</f>
        <v>#DIV/0!</v>
      </c>
      <c r="H338" s="100" t="e">
        <f>Baltic_Scenario_Calculations_D!U44</f>
        <v>#DIV/0!</v>
      </c>
      <c r="I338" s="100" t="e">
        <f>Baltic_Scenario_Calculations_D!V44</f>
        <v>#DIV/0!</v>
      </c>
      <c r="O338" s="81"/>
    </row>
    <row r="339" spans="1:15" x14ac:dyDescent="0.2">
      <c r="A339" s="81"/>
      <c r="C339" s="77" t="s">
        <v>205</v>
      </c>
      <c r="D339" s="77" t="s">
        <v>253</v>
      </c>
      <c r="E339" s="77">
        <v>7</v>
      </c>
      <c r="F339" s="100" t="e">
        <f>Baltic_Scenario_Calculations_D!S45</f>
        <v>#DIV/0!</v>
      </c>
      <c r="G339" s="100" t="e">
        <f>Baltic_Scenario_Calculations_D!T45</f>
        <v>#DIV/0!</v>
      </c>
      <c r="H339" s="100" t="e">
        <f>Baltic_Scenario_Calculations_D!U45</f>
        <v>#DIV/0!</v>
      </c>
      <c r="I339" s="100" t="e">
        <f>Baltic_Scenario_Calculations_D!V45</f>
        <v>#DIV/0!</v>
      </c>
      <c r="O339" s="81"/>
    </row>
    <row r="340" spans="1:15" x14ac:dyDescent="0.2">
      <c r="A340" s="81"/>
      <c r="C340" s="77" t="s">
        <v>206</v>
      </c>
      <c r="D340" s="77" t="s">
        <v>253</v>
      </c>
      <c r="E340" s="77">
        <v>8</v>
      </c>
      <c r="F340" s="100" t="e">
        <f>Baltic_Scenario_Calculations_D!S46</f>
        <v>#DIV/0!</v>
      </c>
      <c r="G340" s="100" t="e">
        <f>Baltic_Scenario_Calculations_D!T46</f>
        <v>#DIV/0!</v>
      </c>
      <c r="H340" s="100" t="e">
        <f>Baltic_Scenario_Calculations_D!U46</f>
        <v>#DIV/0!</v>
      </c>
      <c r="I340" s="100" t="e">
        <f>Baltic_Scenario_Calculations_D!V46</f>
        <v>#DIV/0!</v>
      </c>
      <c r="O340" s="81"/>
    </row>
    <row r="341" spans="1:15" x14ac:dyDescent="0.2">
      <c r="A341" s="81"/>
      <c r="C341" s="77" t="s">
        <v>207</v>
      </c>
      <c r="D341" s="77" t="s">
        <v>253</v>
      </c>
      <c r="E341" s="77">
        <v>9</v>
      </c>
      <c r="F341" s="100" t="e">
        <f>Baltic_Scenario_Calculations_D!S47</f>
        <v>#DIV/0!</v>
      </c>
      <c r="G341" s="100" t="e">
        <f>Baltic_Scenario_Calculations_D!T47</f>
        <v>#DIV/0!</v>
      </c>
      <c r="H341" s="100" t="e">
        <f>Baltic_Scenario_Calculations_D!U47</f>
        <v>#DIV/0!</v>
      </c>
      <c r="I341" s="100" t="e">
        <f>Baltic_Scenario_Calculations_D!V47</f>
        <v>#DIV/0!</v>
      </c>
      <c r="O341" s="81"/>
    </row>
    <row r="342" spans="1:15" x14ac:dyDescent="0.2">
      <c r="A342" s="81"/>
      <c r="C342" s="77" t="s">
        <v>208</v>
      </c>
      <c r="D342" s="77" t="s">
        <v>239</v>
      </c>
      <c r="E342" s="77">
        <v>10</v>
      </c>
      <c r="F342" s="100" t="e">
        <f>Baltic_Scenario_Calculations_D!S48</f>
        <v>#DIV/0!</v>
      </c>
      <c r="G342" s="100" t="e">
        <f>Baltic_Scenario_Calculations_D!T48</f>
        <v>#DIV/0!</v>
      </c>
      <c r="H342" s="100" t="e">
        <f>Baltic_Scenario_Calculations_D!U48</f>
        <v>#DIV/0!</v>
      </c>
      <c r="I342" s="100" t="e">
        <f>Baltic_Scenario_Calculations_D!V48</f>
        <v>#DIV/0!</v>
      </c>
      <c r="O342" s="81"/>
    </row>
    <row r="343" spans="1:15" x14ac:dyDescent="0.2">
      <c r="A343" s="81"/>
      <c r="C343" s="77" t="s">
        <v>209</v>
      </c>
      <c r="D343" s="77" t="s">
        <v>239</v>
      </c>
      <c r="E343" s="77">
        <v>12</v>
      </c>
      <c r="F343" s="100" t="e">
        <f>Baltic_Scenario_Calculations_D!S49</f>
        <v>#DIV/0!</v>
      </c>
      <c r="G343" s="100" t="e">
        <f>Baltic_Scenario_Calculations_D!T49</f>
        <v>#DIV/0!</v>
      </c>
      <c r="H343" s="100" t="e">
        <f>Baltic_Scenario_Calculations_D!U49</f>
        <v>#DIV/0!</v>
      </c>
      <c r="I343" s="100" t="e">
        <f>Baltic_Scenario_Calculations_D!V49</f>
        <v>#DIV/0!</v>
      </c>
      <c r="O343" s="81"/>
    </row>
    <row r="344" spans="1:15" x14ac:dyDescent="0.2">
      <c r="A344" s="81"/>
      <c r="C344" s="77" t="s">
        <v>210</v>
      </c>
      <c r="D344" s="77" t="s">
        <v>239</v>
      </c>
      <c r="E344" s="77">
        <v>13</v>
      </c>
      <c r="F344" s="100" t="e">
        <f>Baltic_Scenario_Calculations_D!S50</f>
        <v>#DIV/0!</v>
      </c>
      <c r="G344" s="100" t="e">
        <f>Baltic_Scenario_Calculations_D!T50</f>
        <v>#DIV/0!</v>
      </c>
      <c r="H344" s="100" t="e">
        <f>Baltic_Scenario_Calculations_D!U50</f>
        <v>#DIV/0!</v>
      </c>
      <c r="I344" s="100" t="e">
        <f>Baltic_Scenario_Calculations_D!V50</f>
        <v>#DIV/0!</v>
      </c>
      <c r="O344" s="81"/>
    </row>
    <row r="345" spans="1:15" x14ac:dyDescent="0.2">
      <c r="A345" s="81"/>
      <c r="C345" s="77" t="s">
        <v>211</v>
      </c>
      <c r="D345" s="77" t="s">
        <v>239</v>
      </c>
      <c r="E345" s="77">
        <v>14</v>
      </c>
      <c r="F345" s="100" t="e">
        <f>Baltic_Scenario_Calculations_D!S51</f>
        <v>#DIV/0!</v>
      </c>
      <c r="G345" s="100" t="e">
        <f>Baltic_Scenario_Calculations_D!T51</f>
        <v>#DIV/0!</v>
      </c>
      <c r="H345" s="100" t="e">
        <f>Baltic_Scenario_Calculations_D!U51</f>
        <v>#DIV/0!</v>
      </c>
      <c r="I345" s="100" t="e">
        <f>Baltic_Scenario_Calculations_D!V51</f>
        <v>#DIV/0!</v>
      </c>
      <c r="O345" s="81"/>
    </row>
    <row r="346" spans="1:15" x14ac:dyDescent="0.2">
      <c r="A346" s="81"/>
      <c r="C346" s="77" t="s">
        <v>212</v>
      </c>
      <c r="D346" s="77" t="s">
        <v>239</v>
      </c>
      <c r="E346" s="77">
        <v>9</v>
      </c>
      <c r="F346" s="100" t="e">
        <f>Baltic_Scenario_Calculations_D!S52</f>
        <v>#DIV/0!</v>
      </c>
      <c r="G346" s="100" t="e">
        <f>Baltic_Scenario_Calculations_D!T52</f>
        <v>#DIV/0!</v>
      </c>
      <c r="H346" s="100" t="e">
        <f>Baltic_Scenario_Calculations_D!U52</f>
        <v>#DIV/0!</v>
      </c>
      <c r="I346" s="100" t="e">
        <f>Baltic_Scenario_Calculations_D!V52</f>
        <v>#DIV/0!</v>
      </c>
      <c r="O346" s="81"/>
    </row>
    <row r="347" spans="1:15" x14ac:dyDescent="0.2">
      <c r="A347" s="81"/>
      <c r="C347" s="77" t="s">
        <v>213</v>
      </c>
      <c r="D347" s="77" t="s">
        <v>249</v>
      </c>
      <c r="E347" s="77">
        <v>2</v>
      </c>
      <c r="F347" s="100" t="e">
        <f>Baltic_Scenario_Calculations_D!S53</f>
        <v>#DIV/0!</v>
      </c>
      <c r="G347" s="100" t="e">
        <f>Baltic_Scenario_Calculations_D!T53</f>
        <v>#DIV/0!</v>
      </c>
      <c r="H347" s="100" t="e">
        <f>Baltic_Scenario_Calculations_D!U53</f>
        <v>#DIV/0!</v>
      </c>
      <c r="I347" s="100" t="e">
        <f>Baltic_Scenario_Calculations_D!V53</f>
        <v>#DIV/0!</v>
      </c>
      <c r="O347" s="81"/>
    </row>
    <row r="348" spans="1:15" x14ac:dyDescent="0.2">
      <c r="A348" s="81"/>
      <c r="C348" s="77" t="s">
        <v>214</v>
      </c>
      <c r="D348" s="77" t="s">
        <v>249</v>
      </c>
      <c r="E348" s="77">
        <v>3</v>
      </c>
      <c r="F348" s="100" t="e">
        <f>Baltic_Scenario_Calculations_D!S54</f>
        <v>#DIV/0!</v>
      </c>
      <c r="G348" s="100" t="e">
        <f>Baltic_Scenario_Calculations_D!T54</f>
        <v>#DIV/0!</v>
      </c>
      <c r="H348" s="100" t="e">
        <f>Baltic_Scenario_Calculations_D!U54</f>
        <v>#DIV/0!</v>
      </c>
      <c r="I348" s="100" t="e">
        <f>Baltic_Scenario_Calculations_D!V54</f>
        <v>#DIV/0!</v>
      </c>
      <c r="O348" s="81"/>
    </row>
    <row r="349" spans="1:15" x14ac:dyDescent="0.2">
      <c r="A349" s="81"/>
      <c r="C349" s="77" t="s">
        <v>215</v>
      </c>
      <c r="D349" s="77" t="s">
        <v>249</v>
      </c>
      <c r="E349" s="77">
        <v>4</v>
      </c>
      <c r="F349" s="100" t="e">
        <f>Baltic_Scenario_Calculations_D!S55</f>
        <v>#DIV/0!</v>
      </c>
      <c r="G349" s="100" t="e">
        <f>Baltic_Scenario_Calculations_D!T55</f>
        <v>#DIV/0!</v>
      </c>
      <c r="H349" s="100" t="e">
        <f>Baltic_Scenario_Calculations_D!U55</f>
        <v>#DIV/0!</v>
      </c>
      <c r="I349" s="100" t="e">
        <f>Baltic_Scenario_Calculations_D!V55</f>
        <v>#DIV/0!</v>
      </c>
      <c r="O349" s="81"/>
    </row>
    <row r="350" spans="1:15" x14ac:dyDescent="0.2">
      <c r="A350" s="81"/>
      <c r="C350" s="77" t="s">
        <v>216</v>
      </c>
      <c r="D350" s="77" t="s">
        <v>249</v>
      </c>
      <c r="E350" s="77">
        <v>5</v>
      </c>
      <c r="F350" s="100" t="e">
        <f>Baltic_Scenario_Calculations_D!S56</f>
        <v>#DIV/0!</v>
      </c>
      <c r="G350" s="100" t="e">
        <f>Baltic_Scenario_Calculations_D!T56</f>
        <v>#DIV/0!</v>
      </c>
      <c r="H350" s="100" t="e">
        <f>Baltic_Scenario_Calculations_D!U56</f>
        <v>#DIV/0!</v>
      </c>
      <c r="I350" s="100" t="e">
        <f>Baltic_Scenario_Calculations_D!V56</f>
        <v>#DIV/0!</v>
      </c>
      <c r="O350" s="81"/>
    </row>
    <row r="351" spans="1:15" x14ac:dyDescent="0.2">
      <c r="A351" s="81"/>
      <c r="C351" s="77" t="s">
        <v>217</v>
      </c>
      <c r="D351" s="77" t="s">
        <v>239</v>
      </c>
      <c r="E351" s="77">
        <v>7</v>
      </c>
      <c r="F351" s="100" t="e">
        <f>Baltic_Scenario_Calculations_D!S57</f>
        <v>#DIV/0!</v>
      </c>
      <c r="G351" s="100" t="e">
        <f>Baltic_Scenario_Calculations_D!T57</f>
        <v>#DIV/0!</v>
      </c>
      <c r="H351" s="100" t="e">
        <f>Baltic_Scenario_Calculations_D!U57</f>
        <v>#DIV/0!</v>
      </c>
      <c r="I351" s="100" t="e">
        <f>Baltic_Scenario_Calculations_D!V57</f>
        <v>#DIV/0!</v>
      </c>
      <c r="O351" s="81"/>
    </row>
    <row r="352" spans="1:15" x14ac:dyDescent="0.2">
      <c r="A352" s="81"/>
      <c r="C352" s="77" t="s">
        <v>218</v>
      </c>
      <c r="D352" s="77" t="s">
        <v>18</v>
      </c>
      <c r="E352" s="77">
        <v>10</v>
      </c>
      <c r="F352" s="100" t="e">
        <f>Baltic_Transition_Calculation_D!S20</f>
        <v>#DIV/0!</v>
      </c>
      <c r="G352" s="100" t="e">
        <f>Baltic_Transition_Calculation_D!T20</f>
        <v>#DIV/0!</v>
      </c>
      <c r="H352" s="100" t="e">
        <f>Baltic_Transition_Calculation_D!U20</f>
        <v>#DIV/0!</v>
      </c>
      <c r="I352" s="100" t="e">
        <f>Baltic_Transition_Calculation_D!V20</f>
        <v>#DIV/0!</v>
      </c>
      <c r="O352" s="81"/>
    </row>
    <row r="353" spans="1:15" x14ac:dyDescent="0.2">
      <c r="A353" s="81"/>
      <c r="C353" s="77" t="s">
        <v>219</v>
      </c>
      <c r="D353" s="77" t="s">
        <v>18</v>
      </c>
      <c r="E353" s="77">
        <v>2</v>
      </c>
      <c r="F353" s="100" t="e">
        <f>Baltic_Transition_Calculation_D!S21</f>
        <v>#DIV/0!</v>
      </c>
      <c r="G353" s="100" t="e">
        <f>Baltic_Transition_Calculation_D!T21</f>
        <v>#DIV/0!</v>
      </c>
      <c r="H353" s="100" t="e">
        <f>Baltic_Transition_Calculation_D!U21</f>
        <v>#DIV/0!</v>
      </c>
      <c r="I353" s="100" t="e">
        <f>Baltic_Transition_Calculation_D!V21</f>
        <v>#DIV/0!</v>
      </c>
      <c r="O353" s="81"/>
    </row>
    <row r="354" spans="1:15" x14ac:dyDescent="0.2">
      <c r="A354" s="81"/>
      <c r="C354" s="77" t="s">
        <v>220</v>
      </c>
      <c r="D354" s="77" t="s">
        <v>18</v>
      </c>
      <c r="E354" s="77">
        <v>3</v>
      </c>
      <c r="F354" s="100" t="e">
        <f>Baltic_Transition_Calculation_D!S22</f>
        <v>#DIV/0!</v>
      </c>
      <c r="G354" s="100" t="e">
        <f>Baltic_Transition_Calculation_D!T22</f>
        <v>#DIV/0!</v>
      </c>
      <c r="H354" s="100" t="e">
        <f>Baltic_Transition_Calculation_D!U22</f>
        <v>#DIV/0!</v>
      </c>
      <c r="I354" s="100" t="e">
        <f>Baltic_Transition_Calculation_D!V22</f>
        <v>#DIV/0!</v>
      </c>
      <c r="O354" s="81"/>
    </row>
    <row r="355" spans="1:15" x14ac:dyDescent="0.2">
      <c r="A355" s="81"/>
      <c r="C355" s="77" t="s">
        <v>221</v>
      </c>
      <c r="D355" s="77" t="s">
        <v>238</v>
      </c>
      <c r="E355" s="77">
        <v>4</v>
      </c>
      <c r="F355" s="100" t="e">
        <f>Baltic_Transition_Calculation_D!S23</f>
        <v>#DIV/0!</v>
      </c>
      <c r="G355" s="100" t="e">
        <f>Baltic_Transition_Calculation_D!T23</f>
        <v>#DIV/0!</v>
      </c>
      <c r="H355" s="100" t="e">
        <f>Baltic_Transition_Calculation_D!U23</f>
        <v>#DIV/0!</v>
      </c>
      <c r="I355" s="100" t="e">
        <f>Baltic_Transition_Calculation_D!V23</f>
        <v>#DIV/0!</v>
      </c>
      <c r="O355" s="81"/>
    </row>
    <row r="356" spans="1:15" x14ac:dyDescent="0.2">
      <c r="A356" s="81"/>
      <c r="C356" s="77" t="s">
        <v>222</v>
      </c>
      <c r="D356" s="77" t="s">
        <v>238</v>
      </c>
      <c r="E356" s="77">
        <v>5</v>
      </c>
      <c r="F356" s="100" t="e">
        <f>Baltic_Transition_Calculation_D!S24</f>
        <v>#DIV/0!</v>
      </c>
      <c r="G356" s="100" t="e">
        <f>Baltic_Transition_Calculation_D!T24</f>
        <v>#DIV/0!</v>
      </c>
      <c r="H356" s="100" t="e">
        <f>Baltic_Transition_Calculation_D!U24</f>
        <v>#DIV/0!</v>
      </c>
      <c r="I356" s="100" t="e">
        <f>Baltic_Transition_Calculation_D!V24</f>
        <v>#DIV/0!</v>
      </c>
      <c r="O356" s="81"/>
    </row>
    <row r="357" spans="1:15" x14ac:dyDescent="0.2">
      <c r="A357" s="81"/>
      <c r="C357" s="77" t="s">
        <v>223</v>
      </c>
      <c r="D357" s="77" t="s">
        <v>238</v>
      </c>
      <c r="E357" s="77">
        <v>9</v>
      </c>
      <c r="F357" s="100" t="e">
        <f>Baltic_Transition_Calculation_D!S25</f>
        <v>#DIV/0!</v>
      </c>
      <c r="G357" s="100" t="e">
        <f>Baltic_Transition_Calculation_D!T25</f>
        <v>#DIV/0!</v>
      </c>
      <c r="H357" s="100" t="e">
        <f>Baltic_Transition_Calculation_D!U25</f>
        <v>#DIV/0!</v>
      </c>
      <c r="I357" s="100" t="e">
        <f>Baltic_Transition_Calculation_D!V25</f>
        <v>#DIV/0!</v>
      </c>
      <c r="O357" s="81"/>
    </row>
    <row r="358" spans="1:15" x14ac:dyDescent="0.2">
      <c r="A358" s="81"/>
      <c r="C358" s="77" t="s">
        <v>224</v>
      </c>
      <c r="D358" s="77" t="s">
        <v>238</v>
      </c>
      <c r="E358" s="77">
        <v>1</v>
      </c>
      <c r="F358" s="100" t="e">
        <f>Baltic_Transition_Calculation_D!S26</f>
        <v>#DIV/0!</v>
      </c>
      <c r="G358" s="100" t="e">
        <f>Baltic_Transition_Calculation_D!T26</f>
        <v>#DIV/0!</v>
      </c>
      <c r="H358" s="100" t="e">
        <f>Baltic_Transition_Calculation_D!U26</f>
        <v>#DIV/0!</v>
      </c>
      <c r="I358" s="100" t="e">
        <f>Baltic_Transition_Calculation_D!V26</f>
        <v>#DIV/0!</v>
      </c>
      <c r="O358" s="81"/>
    </row>
    <row r="359" spans="1:15" x14ac:dyDescent="0.2">
      <c r="A359" s="81"/>
      <c r="C359" s="77" t="s">
        <v>225</v>
      </c>
      <c r="D359" s="77" t="s">
        <v>238</v>
      </c>
      <c r="E359" s="77">
        <v>10</v>
      </c>
      <c r="F359" s="100" t="e">
        <f>Baltic_Transition_Calculation_D!S27</f>
        <v>#DIV/0!</v>
      </c>
      <c r="G359" s="100" t="e">
        <f>Baltic_Transition_Calculation_D!T27</f>
        <v>#DIV/0!</v>
      </c>
      <c r="H359" s="100" t="e">
        <f>Baltic_Transition_Calculation_D!U27</f>
        <v>#DIV/0!</v>
      </c>
      <c r="I359" s="100" t="e">
        <f>Baltic_Transition_Calculation_D!V27</f>
        <v>#DIV/0!</v>
      </c>
      <c r="O359" s="81"/>
    </row>
    <row r="360" spans="1:15" x14ac:dyDescent="0.2">
      <c r="A360" s="81"/>
      <c r="C360" s="77" t="s">
        <v>226</v>
      </c>
      <c r="D360" s="77" t="s">
        <v>238</v>
      </c>
      <c r="E360" s="77">
        <v>11</v>
      </c>
      <c r="F360" s="100" t="e">
        <f>Baltic_Transition_Calculation_D!S28</f>
        <v>#DIV/0!</v>
      </c>
      <c r="G360" s="100" t="e">
        <f>Baltic_Transition_Calculation_D!T28</f>
        <v>#DIV/0!</v>
      </c>
      <c r="H360" s="100" t="e">
        <f>Baltic_Transition_Calculation_D!U28</f>
        <v>#DIV/0!</v>
      </c>
      <c r="I360" s="100" t="e">
        <f>Baltic_Transition_Calculation_D!V28</f>
        <v>#DIV/0!</v>
      </c>
      <c r="O360" s="81"/>
    </row>
    <row r="361" spans="1:15" x14ac:dyDescent="0.2">
      <c r="A361" s="81"/>
      <c r="C361" s="77" t="s">
        <v>227</v>
      </c>
      <c r="D361" s="77" t="s">
        <v>238</v>
      </c>
      <c r="E361" s="77">
        <v>2</v>
      </c>
      <c r="F361" s="100" t="e">
        <f>Baltic_Transition_Calculation_D!S29</f>
        <v>#DIV/0!</v>
      </c>
      <c r="G361" s="100" t="e">
        <f>Baltic_Transition_Calculation_D!T29</f>
        <v>#DIV/0!</v>
      </c>
      <c r="H361" s="100" t="e">
        <f>Baltic_Transition_Calculation_D!U29</f>
        <v>#DIV/0!</v>
      </c>
      <c r="I361" s="100" t="e">
        <f>Baltic_Transition_Calculation_D!V29</f>
        <v>#DIV/0!</v>
      </c>
      <c r="O361" s="81"/>
    </row>
    <row r="362" spans="1:15" x14ac:dyDescent="0.2">
      <c r="A362" s="81"/>
      <c r="C362" s="77" t="s">
        <v>228</v>
      </c>
      <c r="D362" s="77" t="s">
        <v>239</v>
      </c>
      <c r="E362" s="77">
        <v>15</v>
      </c>
      <c r="F362" s="100" t="e">
        <f>Baltic_Transition_Calculation_D!S30</f>
        <v>#DIV/0!</v>
      </c>
      <c r="G362" s="100" t="e">
        <f>Baltic_Transition_Calculation_D!T30</f>
        <v>#DIV/0!</v>
      </c>
      <c r="H362" s="100" t="e">
        <f>Baltic_Transition_Calculation_D!U30</f>
        <v>#DIV/0!</v>
      </c>
      <c r="I362" s="100" t="e">
        <f>Baltic_Transition_Calculation_D!V30</f>
        <v>#DIV/0!</v>
      </c>
      <c r="O362" s="81"/>
    </row>
    <row r="363" spans="1:15" x14ac:dyDescent="0.2">
      <c r="A363" s="81"/>
      <c r="C363" s="77" t="s">
        <v>229</v>
      </c>
      <c r="D363" s="77" t="s">
        <v>18</v>
      </c>
      <c r="E363" s="77">
        <v>11</v>
      </c>
      <c r="F363" s="100" t="e">
        <f>Baltic_Transition_Calculation_D!S31</f>
        <v>#DIV/0!</v>
      </c>
      <c r="G363" s="100" t="e">
        <f>Baltic_Transition_Calculation_D!T31</f>
        <v>#DIV/0!</v>
      </c>
      <c r="H363" s="100" t="e">
        <f>Baltic_Transition_Calculation_D!U31</f>
        <v>#DIV/0!</v>
      </c>
      <c r="I363" s="100" t="e">
        <f>Baltic_Transition_Calculation_D!V31</f>
        <v>#DIV/0!</v>
      </c>
      <c r="O363" s="81"/>
    </row>
    <row r="364" spans="1:15" x14ac:dyDescent="0.2">
      <c r="A364" s="81"/>
      <c r="C364" s="77" t="s">
        <v>230</v>
      </c>
      <c r="D364" s="77" t="s">
        <v>18</v>
      </c>
      <c r="E364" s="77">
        <v>6</v>
      </c>
      <c r="F364" s="100" t="e">
        <f>Baltic_Transition_Calculation_D!S32</f>
        <v>#DIV/0!</v>
      </c>
      <c r="G364" s="100" t="e">
        <f>Baltic_Transition_Calculation_D!T32</f>
        <v>#DIV/0!</v>
      </c>
      <c r="H364" s="100" t="e">
        <f>Baltic_Transition_Calculation_D!U32</f>
        <v>#DIV/0!</v>
      </c>
      <c r="I364" s="100" t="e">
        <f>Baltic_Transition_Calculation_D!V32</f>
        <v>#DIV/0!</v>
      </c>
      <c r="O364" s="81"/>
    </row>
    <row r="365" spans="1:15" x14ac:dyDescent="0.2">
      <c r="A365" s="81"/>
      <c r="C365" s="77" t="s">
        <v>231</v>
      </c>
      <c r="D365" s="77" t="s">
        <v>18</v>
      </c>
      <c r="E365" s="77">
        <v>7</v>
      </c>
      <c r="F365" s="100" t="e">
        <f>Baltic_Transition_Calculation_D!S33</f>
        <v>#DIV/0!</v>
      </c>
      <c r="G365" s="100" t="e">
        <f>Baltic_Transition_Calculation_D!T33</f>
        <v>#DIV/0!</v>
      </c>
      <c r="H365" s="100" t="e">
        <f>Baltic_Transition_Calculation_D!U33</f>
        <v>#DIV/0!</v>
      </c>
      <c r="I365" s="100" t="e">
        <f>Baltic_Transition_Calculation_D!V33</f>
        <v>#DIV/0!</v>
      </c>
      <c r="O365" s="81"/>
    </row>
    <row r="366" spans="1:15" x14ac:dyDescent="0.2">
      <c r="A366" s="81"/>
      <c r="C366" s="77" t="s">
        <v>232</v>
      </c>
      <c r="D366" s="77" t="s">
        <v>18</v>
      </c>
      <c r="E366" s="77">
        <v>9</v>
      </c>
      <c r="F366" s="100" t="e">
        <f>Baltic_Transition_Calculation_D!S34</f>
        <v>#DIV/0!</v>
      </c>
      <c r="G366" s="100" t="e">
        <f>Baltic_Transition_Calculation_D!T34</f>
        <v>#DIV/0!</v>
      </c>
      <c r="H366" s="100" t="e">
        <f>Baltic_Transition_Calculation_D!U34</f>
        <v>#DIV/0!</v>
      </c>
      <c r="I366" s="100" t="e">
        <f>Baltic_Transition_Calculation_D!V34</f>
        <v>#DIV/0!</v>
      </c>
      <c r="O366" s="81"/>
    </row>
    <row r="367" spans="1:15" x14ac:dyDescent="0.2">
      <c r="A367" s="81"/>
      <c r="C367" s="77" t="s">
        <v>233</v>
      </c>
      <c r="D367" s="77" t="s">
        <v>238</v>
      </c>
      <c r="E367" s="77">
        <v>3</v>
      </c>
      <c r="F367" s="100" t="e">
        <f>Baltic_Transition_Calculation_D!S35</f>
        <v>#DIV/0!</v>
      </c>
      <c r="G367" s="100" t="e">
        <f>Baltic_Transition_Calculation_D!T35</f>
        <v>#DIV/0!</v>
      </c>
      <c r="H367" s="100" t="e">
        <f>Baltic_Transition_Calculation_D!U35</f>
        <v>#DIV/0!</v>
      </c>
      <c r="I367" s="100" t="e">
        <f>Baltic_Transition_Calculation_D!V35</f>
        <v>#DIV/0!</v>
      </c>
      <c r="O367" s="81"/>
    </row>
    <row r="368" spans="1:15" x14ac:dyDescent="0.2">
      <c r="A368" s="81"/>
      <c r="C368" s="77" t="s">
        <v>234</v>
      </c>
      <c r="D368" s="77" t="s">
        <v>239</v>
      </c>
      <c r="E368" s="77">
        <v>3</v>
      </c>
      <c r="F368" s="100" t="e">
        <f>Baltic_Transition_Calculation_D!S36</f>
        <v>#DIV/0!</v>
      </c>
      <c r="G368" s="100" t="e">
        <f>Baltic_Transition_Calculation_D!T36</f>
        <v>#DIV/0!</v>
      </c>
      <c r="H368" s="100" t="e">
        <f>Baltic_Transition_Calculation_D!U36</f>
        <v>#DIV/0!</v>
      </c>
      <c r="I368" s="100" t="e">
        <f>Baltic_Transition_Calculation_D!V36</f>
        <v>#DIV/0!</v>
      </c>
      <c r="O368" s="81"/>
    </row>
    <row r="369" spans="1:15" x14ac:dyDescent="0.2">
      <c r="A369" s="81"/>
      <c r="C369" s="180" t="s">
        <v>294</v>
      </c>
      <c r="D369" s="180"/>
      <c r="E369" s="180"/>
      <c r="F369" s="100" t="e">
        <f>OECD_Marina_Calculations_D!Q20</f>
        <v>#DIV/0!</v>
      </c>
      <c r="G369" s="100" t="e">
        <f>OECD_Marina_Calculations_D!R20</f>
        <v>#DIV/0!</v>
      </c>
      <c r="H369" s="100" t="e">
        <f>OECD_Marina_Calculations_D!S20</f>
        <v>#DIV/0!</v>
      </c>
      <c r="I369" s="100" t="e">
        <f>OECD_Marina_Calculations_D!T20</f>
        <v>#DIV/0!</v>
      </c>
      <c r="O369" s="81"/>
    </row>
    <row r="370" spans="1:15" x14ac:dyDescent="0.2">
      <c r="A370" s="81"/>
      <c r="B370" s="133"/>
      <c r="O370" s="81"/>
    </row>
    <row r="371" spans="1:15" x14ac:dyDescent="0.2">
      <c r="A371" s="81"/>
      <c r="B371" s="81"/>
      <c r="C371" s="81"/>
      <c r="D371" s="81"/>
      <c r="E371" s="81"/>
      <c r="F371" s="81"/>
      <c r="G371" s="81"/>
      <c r="H371" s="81"/>
      <c r="I371" s="81"/>
      <c r="J371" s="81"/>
      <c r="K371" s="81"/>
      <c r="L371" s="81"/>
      <c r="M371" s="81"/>
      <c r="N371" s="81"/>
      <c r="O371" s="81"/>
    </row>
    <row r="372" spans="1:15" hidden="1" x14ac:dyDescent="0.2"/>
    <row r="373" spans="1:15" hidden="1" x14ac:dyDescent="0.2"/>
    <row r="374" spans="1:15" hidden="1" x14ac:dyDescent="0.2"/>
    <row r="375" spans="1:15" hidden="1" x14ac:dyDescent="0.2"/>
    <row r="376" spans="1:15" hidden="1" x14ac:dyDescent="0.2"/>
    <row r="377" spans="1:15" hidden="1" x14ac:dyDescent="0.2"/>
    <row r="378" spans="1:15" hidden="1" x14ac:dyDescent="0.2"/>
    <row r="379" spans="1:15" hidden="1" x14ac:dyDescent="0.2"/>
    <row r="380" spans="1:15" hidden="1" x14ac:dyDescent="0.2"/>
    <row r="381" spans="1:15" hidden="1" x14ac:dyDescent="0.2"/>
    <row r="382" spans="1:15" hidden="1" x14ac:dyDescent="0.2"/>
    <row r="383" spans="1:15" hidden="1" x14ac:dyDescent="0.2"/>
    <row r="384" spans="1:15" hidden="1" x14ac:dyDescent="0.2"/>
    <row r="385" spans="1:11" hidden="1" x14ac:dyDescent="0.2">
      <c r="A385" s="133"/>
      <c r="B385" s="133"/>
      <c r="K385" s="133"/>
    </row>
    <row r="386" spans="1:11" hidden="1" x14ac:dyDescent="0.2">
      <c r="A386" s="133"/>
      <c r="B386" s="133"/>
      <c r="K386" s="133"/>
    </row>
    <row r="387" spans="1:11" hidden="1" x14ac:dyDescent="0.2">
      <c r="A387" s="133"/>
      <c r="B387" s="133"/>
      <c r="K387" s="133"/>
    </row>
    <row r="388" spans="1:11" hidden="1" x14ac:dyDescent="0.2">
      <c r="A388" s="133"/>
      <c r="B388" s="133"/>
      <c r="K388" s="133"/>
    </row>
    <row r="389" spans="1:11" hidden="1" x14ac:dyDescent="0.2">
      <c r="A389" s="133"/>
      <c r="B389" s="133"/>
      <c r="K389" s="133"/>
    </row>
    <row r="390" spans="1:11" hidden="1" x14ac:dyDescent="0.2">
      <c r="A390" s="133"/>
      <c r="B390" s="133"/>
      <c r="K390" s="133"/>
    </row>
    <row r="391" spans="1:11" hidden="1" x14ac:dyDescent="0.2">
      <c r="A391" s="133"/>
      <c r="B391" s="133"/>
      <c r="K391" s="133"/>
    </row>
    <row r="392" spans="1:11" hidden="1" x14ac:dyDescent="0.2">
      <c r="A392" s="133"/>
      <c r="B392" s="133"/>
      <c r="K392" s="133"/>
    </row>
    <row r="393" spans="1:11" hidden="1" x14ac:dyDescent="0.2">
      <c r="A393" s="133"/>
      <c r="B393" s="133"/>
      <c r="K393" s="133"/>
    </row>
    <row r="394" spans="1:11" hidden="1" x14ac:dyDescent="0.2">
      <c r="A394" s="133"/>
      <c r="B394" s="133"/>
      <c r="K394" s="133"/>
    </row>
    <row r="395" spans="1:11" hidden="1" x14ac:dyDescent="0.2">
      <c r="A395" s="133"/>
      <c r="B395" s="133"/>
      <c r="K395" s="133"/>
    </row>
    <row r="396" spans="1:11" hidden="1" x14ac:dyDescent="0.2">
      <c r="A396" s="133"/>
      <c r="B396" s="133"/>
      <c r="K396" s="133"/>
    </row>
    <row r="397" spans="1:11" hidden="1" x14ac:dyDescent="0.2">
      <c r="A397" s="133"/>
      <c r="B397" s="133"/>
      <c r="K397" s="133"/>
    </row>
    <row r="398" spans="1:11" hidden="1" x14ac:dyDescent="0.2">
      <c r="A398" s="133"/>
      <c r="B398" s="133"/>
      <c r="K398" s="133"/>
    </row>
    <row r="399" spans="1:11" hidden="1" x14ac:dyDescent="0.2">
      <c r="A399" s="133"/>
      <c r="B399" s="133"/>
      <c r="K399" s="133"/>
    </row>
    <row r="400" spans="1:11" hidden="1" x14ac:dyDescent="0.2">
      <c r="A400" s="133"/>
      <c r="B400" s="133"/>
      <c r="K400" s="133"/>
    </row>
  </sheetData>
  <mergeCells count="31">
    <mergeCell ref="C23:F23"/>
    <mergeCell ref="B3:N3"/>
    <mergeCell ref="B2:N2"/>
    <mergeCell ref="C11:G11"/>
    <mergeCell ref="C13:G13"/>
    <mergeCell ref="C21:G21"/>
    <mergeCell ref="C22:F22"/>
    <mergeCell ref="C49:E49"/>
    <mergeCell ref="C24:F24"/>
    <mergeCell ref="C25:F25"/>
    <mergeCell ref="C27:G27"/>
    <mergeCell ref="C37:E37"/>
    <mergeCell ref="C38:E38"/>
    <mergeCell ref="C39:E39"/>
    <mergeCell ref="C40:E40"/>
    <mergeCell ref="C43:E43"/>
    <mergeCell ref="C44:E44"/>
    <mergeCell ref="C45:E45"/>
    <mergeCell ref="C46:E46"/>
    <mergeCell ref="C369:E369"/>
    <mergeCell ref="C50:E50"/>
    <mergeCell ref="C51:E51"/>
    <mergeCell ref="C52:E52"/>
    <mergeCell ref="C55:E55"/>
    <mergeCell ref="C56:E56"/>
    <mergeCell ref="C57:E57"/>
    <mergeCell ref="C58:E58"/>
    <mergeCell ref="C60:E61"/>
    <mergeCell ref="D67:E67"/>
    <mergeCell ref="C216:E216"/>
    <mergeCell ref="D220:E220"/>
  </mergeCells>
  <conditionalFormatting sqref="F221:I369">
    <cfRule type="cellIs" dxfId="39" priority="2" operator="greaterThan">
      <formula>1</formula>
    </cfRule>
  </conditionalFormatting>
  <conditionalFormatting sqref="J38:M40 J44:M46 J50:M52 J56:M58 J61:M61">
    <cfRule type="cellIs" dxfId="38" priority="1" operator="greaterThan">
      <formula>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N56"/>
  <sheetViews>
    <sheetView workbookViewId="0">
      <selection activeCell="E7" sqref="E7"/>
    </sheetView>
  </sheetViews>
  <sheetFormatPr defaultRowHeight="12.75" x14ac:dyDescent="0.2"/>
  <cols>
    <col min="1" max="1" width="9" style="133"/>
    <col min="2" max="2" width="18" style="133" bestFit="1" customWidth="1"/>
    <col min="3" max="3" width="4" style="133" bestFit="1" customWidth="1"/>
    <col min="4" max="4" width="3.625" style="133" bestFit="1" customWidth="1"/>
    <col min="5" max="5" width="34" style="133" bestFit="1" customWidth="1"/>
    <col min="6" max="8" width="14.375" style="133" bestFit="1" customWidth="1"/>
    <col min="9" max="9" width="13" style="133" bestFit="1" customWidth="1"/>
    <col min="10" max="16384" width="9" style="133"/>
  </cols>
  <sheetData>
    <row r="2" spans="2:14" ht="21" thickBot="1" x14ac:dyDescent="0.35">
      <c r="B2" s="159" t="s">
        <v>297</v>
      </c>
      <c r="C2" s="159"/>
      <c r="D2" s="159"/>
      <c r="E2" s="159"/>
      <c r="F2" s="159"/>
      <c r="G2" s="159"/>
      <c r="H2" s="159"/>
      <c r="I2" s="159"/>
      <c r="J2" s="159"/>
      <c r="K2" s="159"/>
      <c r="L2" s="159"/>
      <c r="M2" s="159"/>
      <c r="N2" s="159"/>
    </row>
    <row r="3" spans="2:14" ht="13.5" thickTop="1" x14ac:dyDescent="0.2"/>
    <row r="5" spans="2:14" ht="15" x14ac:dyDescent="0.2">
      <c r="B5" s="186" t="s">
        <v>309</v>
      </c>
      <c r="C5" s="186"/>
      <c r="D5" s="186"/>
      <c r="E5" s="186"/>
      <c r="F5" s="186"/>
      <c r="G5" s="186"/>
      <c r="H5" s="186"/>
      <c r="I5" s="186"/>
    </row>
    <row r="6" spans="2:14" ht="85.5" x14ac:dyDescent="0.2">
      <c r="B6" s="18" t="s">
        <v>10</v>
      </c>
      <c r="C6" s="187" t="s">
        <v>11</v>
      </c>
      <c r="D6" s="187"/>
      <c r="E6" s="18" t="s">
        <v>12</v>
      </c>
      <c r="F6" s="18" t="s">
        <v>313</v>
      </c>
      <c r="G6" s="18" t="s">
        <v>340</v>
      </c>
      <c r="H6" s="18" t="s">
        <v>314</v>
      </c>
      <c r="I6" s="18" t="s">
        <v>341</v>
      </c>
    </row>
    <row r="7" spans="2:14" ht="14.25" x14ac:dyDescent="0.2">
      <c r="B7" s="95" t="s">
        <v>65</v>
      </c>
      <c r="C7" s="95" t="s">
        <v>13</v>
      </c>
      <c r="D7" s="95">
        <v>1</v>
      </c>
      <c r="E7" s="95" t="str">
        <f t="shared" ref="E7:E53" si="0">Substances</f>
        <v>Zineb and DIDT</v>
      </c>
      <c r="F7" s="67" t="e">
        <f>Atlantic_Combined_Calculation!F7</f>
        <v>#DIV/0!</v>
      </c>
      <c r="G7" s="67" t="e">
        <f>Atlantic_Combined_Calculation!G7</f>
        <v>#DIV/0!</v>
      </c>
      <c r="H7" s="67" t="e">
        <f>Atlantic_Combined_Calculation!H7</f>
        <v>#DIV/0!</v>
      </c>
      <c r="I7" s="67" t="e">
        <f>Atlantic_Combined_Calculation!I7</f>
        <v>#DIV/0!</v>
      </c>
    </row>
    <row r="8" spans="2:14" ht="14.25" x14ac:dyDescent="0.2">
      <c r="B8" s="95" t="s">
        <v>66</v>
      </c>
      <c r="C8" s="95" t="s">
        <v>13</v>
      </c>
      <c r="D8" s="95">
        <v>2</v>
      </c>
      <c r="E8" s="95" t="str">
        <f t="shared" si="0"/>
        <v>Zineb and DIDT</v>
      </c>
      <c r="F8" s="67" t="e">
        <f>Atlantic_Combined_Calculation!F8</f>
        <v>#DIV/0!</v>
      </c>
      <c r="G8" s="67" t="e">
        <f>Atlantic_Combined_Calculation!G8</f>
        <v>#DIV/0!</v>
      </c>
      <c r="H8" s="67" t="e">
        <f>Atlantic_Combined_Calculation!H8</f>
        <v>#DIV/0!</v>
      </c>
      <c r="I8" s="67" t="e">
        <f>Atlantic_Combined_Calculation!I8</f>
        <v>#DIV/0!</v>
      </c>
    </row>
    <row r="9" spans="2:14" ht="14.25" x14ac:dyDescent="0.2">
      <c r="B9" s="95" t="s">
        <v>67</v>
      </c>
      <c r="C9" s="95" t="s">
        <v>13</v>
      </c>
      <c r="D9" s="95">
        <v>3</v>
      </c>
      <c r="E9" s="95" t="str">
        <f t="shared" si="0"/>
        <v>Zineb and DIDT</v>
      </c>
      <c r="F9" s="67" t="e">
        <f>Atlantic_Combined_Calculation!F9</f>
        <v>#DIV/0!</v>
      </c>
      <c r="G9" s="67" t="e">
        <f>Atlantic_Combined_Calculation!G9</f>
        <v>#DIV/0!</v>
      </c>
      <c r="H9" s="67" t="e">
        <f>Atlantic_Combined_Calculation!H9</f>
        <v>#DIV/0!</v>
      </c>
      <c r="I9" s="67" t="e">
        <f>Atlantic_Combined_Calculation!I9</f>
        <v>#DIV/0!</v>
      </c>
    </row>
    <row r="10" spans="2:14" ht="14.25" x14ac:dyDescent="0.2">
      <c r="B10" s="95" t="s">
        <v>68</v>
      </c>
      <c r="C10" s="95" t="s">
        <v>14</v>
      </c>
      <c r="D10" s="95">
        <v>1</v>
      </c>
      <c r="E10" s="95" t="str">
        <f t="shared" si="0"/>
        <v>Zineb and DIDT</v>
      </c>
      <c r="F10" s="67" t="e">
        <f>Atlantic_Combined_Calculation!F10</f>
        <v>#DIV/0!</v>
      </c>
      <c r="G10" s="67" t="e">
        <f>Atlantic_Combined_Calculation!G10</f>
        <v>#DIV/0!</v>
      </c>
      <c r="H10" s="67" t="e">
        <f>Atlantic_Combined_Calculation!H10</f>
        <v>#DIV/0!</v>
      </c>
      <c r="I10" s="67" t="e">
        <f>Atlantic_Combined_Calculation!I10</f>
        <v>#DIV/0!</v>
      </c>
    </row>
    <row r="11" spans="2:14" ht="14.25" x14ac:dyDescent="0.2">
      <c r="B11" s="95" t="s">
        <v>69</v>
      </c>
      <c r="C11" s="95" t="s">
        <v>14</v>
      </c>
      <c r="D11" s="95">
        <v>10</v>
      </c>
      <c r="E11" s="95" t="str">
        <f t="shared" si="0"/>
        <v>Zineb and DIDT</v>
      </c>
      <c r="F11" s="67" t="e">
        <f>Atlantic_Combined_Calculation!F11</f>
        <v>#DIV/0!</v>
      </c>
      <c r="G11" s="67" t="e">
        <f>Atlantic_Combined_Calculation!G11</f>
        <v>#DIV/0!</v>
      </c>
      <c r="H11" s="67" t="e">
        <f>Atlantic_Combined_Calculation!H11</f>
        <v>#DIV/0!</v>
      </c>
      <c r="I11" s="67" t="e">
        <f>Atlantic_Combined_Calculation!I11</f>
        <v>#DIV/0!</v>
      </c>
    </row>
    <row r="12" spans="2:14" ht="14.25" x14ac:dyDescent="0.2">
      <c r="B12" s="95" t="s">
        <v>70</v>
      </c>
      <c r="C12" s="95" t="s">
        <v>14</v>
      </c>
      <c r="D12" s="95">
        <v>3</v>
      </c>
      <c r="E12" s="95" t="str">
        <f t="shared" si="0"/>
        <v>Zineb and DIDT</v>
      </c>
      <c r="F12" s="67" t="e">
        <f>Atlantic_Combined_Calculation!F12</f>
        <v>#DIV/0!</v>
      </c>
      <c r="G12" s="67" t="e">
        <f>Atlantic_Combined_Calculation!G12</f>
        <v>#DIV/0!</v>
      </c>
      <c r="H12" s="67" t="e">
        <f>Atlantic_Combined_Calculation!H12</f>
        <v>#DIV/0!</v>
      </c>
      <c r="I12" s="67" t="e">
        <f>Atlantic_Combined_Calculation!I12</f>
        <v>#DIV/0!</v>
      </c>
    </row>
    <row r="13" spans="2:14" ht="14.25" x14ac:dyDescent="0.2">
      <c r="B13" s="95" t="s">
        <v>71</v>
      </c>
      <c r="C13" s="95" t="s">
        <v>14</v>
      </c>
      <c r="D13" s="95">
        <v>4</v>
      </c>
      <c r="E13" s="95" t="str">
        <f t="shared" si="0"/>
        <v>Zineb and DIDT</v>
      </c>
      <c r="F13" s="67" t="e">
        <f>Atlantic_Combined_Calculation!F13</f>
        <v>#DIV/0!</v>
      </c>
      <c r="G13" s="67" t="e">
        <f>Atlantic_Combined_Calculation!G13</f>
        <v>#DIV/0!</v>
      </c>
      <c r="H13" s="67" t="e">
        <f>Atlantic_Combined_Calculation!H13</f>
        <v>#DIV/0!</v>
      </c>
      <c r="I13" s="67" t="e">
        <f>Atlantic_Combined_Calculation!I13</f>
        <v>#DIV/0!</v>
      </c>
    </row>
    <row r="14" spans="2:14" ht="14.25" x14ac:dyDescent="0.2">
      <c r="B14" s="95" t="s">
        <v>72</v>
      </c>
      <c r="C14" s="95" t="s">
        <v>14</v>
      </c>
      <c r="D14" s="95">
        <v>5</v>
      </c>
      <c r="E14" s="95" t="str">
        <f t="shared" si="0"/>
        <v>Zineb and DIDT</v>
      </c>
      <c r="F14" s="67" t="e">
        <f>Atlantic_Combined_Calculation!F14</f>
        <v>#DIV/0!</v>
      </c>
      <c r="G14" s="67" t="e">
        <f>Atlantic_Combined_Calculation!G14</f>
        <v>#DIV/0!</v>
      </c>
      <c r="H14" s="67" t="e">
        <f>Atlantic_Combined_Calculation!H14</f>
        <v>#DIV/0!</v>
      </c>
      <c r="I14" s="67" t="e">
        <f>Atlantic_Combined_Calculation!I14</f>
        <v>#DIV/0!</v>
      </c>
    </row>
    <row r="15" spans="2:14" ht="14.25" x14ac:dyDescent="0.2">
      <c r="B15" s="95" t="s">
        <v>73</v>
      </c>
      <c r="C15" s="95" t="s">
        <v>14</v>
      </c>
      <c r="D15" s="95">
        <v>7</v>
      </c>
      <c r="E15" s="95" t="str">
        <f t="shared" si="0"/>
        <v>Zineb and DIDT</v>
      </c>
      <c r="F15" s="67" t="e">
        <f>Atlantic_Combined_Calculation!F15</f>
        <v>#DIV/0!</v>
      </c>
      <c r="G15" s="67" t="e">
        <f>Atlantic_Combined_Calculation!G15</f>
        <v>#DIV/0!</v>
      </c>
      <c r="H15" s="67" t="e">
        <f>Atlantic_Combined_Calculation!H15</f>
        <v>#DIV/0!</v>
      </c>
      <c r="I15" s="67" t="e">
        <f>Atlantic_Combined_Calculation!I15</f>
        <v>#DIV/0!</v>
      </c>
    </row>
    <row r="16" spans="2:14" ht="14.25" x14ac:dyDescent="0.2">
      <c r="B16" s="95" t="s">
        <v>21</v>
      </c>
      <c r="C16" s="95" t="s">
        <v>14</v>
      </c>
      <c r="D16" s="95">
        <v>8</v>
      </c>
      <c r="E16" s="95" t="str">
        <f t="shared" si="0"/>
        <v>Zineb and DIDT</v>
      </c>
      <c r="F16" s="67" t="e">
        <f>Atlantic_Combined_Calculation!F16</f>
        <v>#DIV/0!</v>
      </c>
      <c r="G16" s="67" t="e">
        <f>Atlantic_Combined_Calculation!G16</f>
        <v>#DIV/0!</v>
      </c>
      <c r="H16" s="67" t="e">
        <f>Atlantic_Combined_Calculation!H16</f>
        <v>#DIV/0!</v>
      </c>
      <c r="I16" s="67" t="e">
        <f>Atlantic_Combined_Calculation!I16</f>
        <v>#DIV/0!</v>
      </c>
    </row>
    <row r="17" spans="2:9" ht="14.25" x14ac:dyDescent="0.2">
      <c r="B17" s="95" t="s">
        <v>22</v>
      </c>
      <c r="C17" s="95" t="s">
        <v>14</v>
      </c>
      <c r="D17" s="95">
        <v>9</v>
      </c>
      <c r="E17" s="95" t="str">
        <f t="shared" si="0"/>
        <v>Zineb and DIDT</v>
      </c>
      <c r="F17" s="67" t="e">
        <f>Atlantic_Combined_Calculation!F17</f>
        <v>#DIV/0!</v>
      </c>
      <c r="G17" s="67" t="e">
        <f>Atlantic_Combined_Calculation!G17</f>
        <v>#DIV/0!</v>
      </c>
      <c r="H17" s="67" t="e">
        <f>Atlantic_Combined_Calculation!H17</f>
        <v>#DIV/0!</v>
      </c>
      <c r="I17" s="67" t="e">
        <f>Atlantic_Combined_Calculation!I17</f>
        <v>#DIV/0!</v>
      </c>
    </row>
    <row r="18" spans="2:9" ht="14.25" x14ac:dyDescent="0.2">
      <c r="B18" s="95" t="s">
        <v>23</v>
      </c>
      <c r="C18" s="95" t="s">
        <v>15</v>
      </c>
      <c r="D18" s="95">
        <v>1</v>
      </c>
      <c r="E18" s="95" t="str">
        <f t="shared" si="0"/>
        <v>Zineb and DIDT</v>
      </c>
      <c r="F18" s="67" t="e">
        <f>Atlantic_Combined_Calculation!F18</f>
        <v>#DIV/0!</v>
      </c>
      <c r="G18" s="67" t="e">
        <f>Atlantic_Combined_Calculation!G18</f>
        <v>#DIV/0!</v>
      </c>
      <c r="H18" s="67" t="e">
        <f>Atlantic_Combined_Calculation!H18</f>
        <v>#DIV/0!</v>
      </c>
      <c r="I18" s="67" t="e">
        <f>Atlantic_Combined_Calculation!I18</f>
        <v>#DIV/0!</v>
      </c>
    </row>
    <row r="19" spans="2:9" ht="14.25" x14ac:dyDescent="0.2">
      <c r="B19" s="95" t="s">
        <v>24</v>
      </c>
      <c r="C19" s="95" t="s">
        <v>15</v>
      </c>
      <c r="D19" s="95">
        <v>2</v>
      </c>
      <c r="E19" s="95" t="str">
        <f t="shared" si="0"/>
        <v>Zineb and DIDT</v>
      </c>
      <c r="F19" s="67" t="e">
        <f>Atlantic_Combined_Calculation!F19</f>
        <v>#DIV/0!</v>
      </c>
      <c r="G19" s="67" t="e">
        <f>Atlantic_Combined_Calculation!G19</f>
        <v>#DIV/0!</v>
      </c>
      <c r="H19" s="67" t="e">
        <f>Atlantic_Combined_Calculation!H19</f>
        <v>#DIV/0!</v>
      </c>
      <c r="I19" s="67" t="e">
        <f>Atlantic_Combined_Calculation!I19</f>
        <v>#DIV/0!</v>
      </c>
    </row>
    <row r="20" spans="2:9" ht="14.25" x14ac:dyDescent="0.2">
      <c r="B20" s="95" t="s">
        <v>25</v>
      </c>
      <c r="C20" s="95" t="s">
        <v>16</v>
      </c>
      <c r="D20" s="95">
        <v>3</v>
      </c>
      <c r="E20" s="95" t="str">
        <f t="shared" si="0"/>
        <v>Zineb and DIDT</v>
      </c>
      <c r="F20" s="67" t="e">
        <f>Atlantic_Combined_Calculation!F20</f>
        <v>#DIV/0!</v>
      </c>
      <c r="G20" s="67" t="e">
        <f>Atlantic_Combined_Calculation!G20</f>
        <v>#DIV/0!</v>
      </c>
      <c r="H20" s="67" t="e">
        <f>Atlantic_Combined_Calculation!H20</f>
        <v>#DIV/0!</v>
      </c>
      <c r="I20" s="67" t="e">
        <f>Atlantic_Combined_Calculation!I20</f>
        <v>#DIV/0!</v>
      </c>
    </row>
    <row r="21" spans="2:9" ht="14.25" x14ac:dyDescent="0.2">
      <c r="B21" s="95" t="s">
        <v>26</v>
      </c>
      <c r="C21" s="95" t="s">
        <v>16</v>
      </c>
      <c r="D21" s="95">
        <v>1</v>
      </c>
      <c r="E21" s="95" t="str">
        <f t="shared" si="0"/>
        <v>Zineb and DIDT</v>
      </c>
      <c r="F21" s="67" t="e">
        <f>Atlantic_Combined_Calculation!F21</f>
        <v>#DIV/0!</v>
      </c>
      <c r="G21" s="67" t="e">
        <f>Atlantic_Combined_Calculation!G21</f>
        <v>#DIV/0!</v>
      </c>
      <c r="H21" s="67" t="e">
        <f>Atlantic_Combined_Calculation!H21</f>
        <v>#DIV/0!</v>
      </c>
      <c r="I21" s="67" t="e">
        <f>Atlantic_Combined_Calculation!I21</f>
        <v>#DIV/0!</v>
      </c>
    </row>
    <row r="22" spans="2:9" ht="14.25" x14ac:dyDescent="0.2">
      <c r="B22" s="95" t="s">
        <v>27</v>
      </c>
      <c r="C22" s="95" t="s">
        <v>16</v>
      </c>
      <c r="D22" s="95">
        <v>2</v>
      </c>
      <c r="E22" s="95" t="str">
        <f t="shared" si="0"/>
        <v>Zineb and DIDT</v>
      </c>
      <c r="F22" s="67" t="e">
        <f>Atlantic_Combined_Calculation!F22</f>
        <v>#DIV/0!</v>
      </c>
      <c r="G22" s="67" t="e">
        <f>Atlantic_Combined_Calculation!G22</f>
        <v>#DIV/0!</v>
      </c>
      <c r="H22" s="67" t="e">
        <f>Atlantic_Combined_Calculation!H22</f>
        <v>#DIV/0!</v>
      </c>
      <c r="I22" s="67" t="e">
        <f>Atlantic_Combined_Calculation!I22</f>
        <v>#DIV/0!</v>
      </c>
    </row>
    <row r="23" spans="2:9" ht="14.25" x14ac:dyDescent="0.2">
      <c r="B23" s="95" t="s">
        <v>28</v>
      </c>
      <c r="C23" s="95" t="s">
        <v>16</v>
      </c>
      <c r="D23" s="95">
        <v>4</v>
      </c>
      <c r="E23" s="95" t="str">
        <f t="shared" si="0"/>
        <v>Zineb and DIDT</v>
      </c>
      <c r="F23" s="67" t="e">
        <f>Atlantic_Combined_Calculation!F23</f>
        <v>#DIV/0!</v>
      </c>
      <c r="G23" s="67" t="e">
        <f>Atlantic_Combined_Calculation!G23</f>
        <v>#DIV/0!</v>
      </c>
      <c r="H23" s="67" t="e">
        <f>Atlantic_Combined_Calculation!H23</f>
        <v>#DIV/0!</v>
      </c>
      <c r="I23" s="67" t="e">
        <f>Atlantic_Combined_Calculation!I23</f>
        <v>#DIV/0!</v>
      </c>
    </row>
    <row r="24" spans="2:9" ht="14.25" x14ac:dyDescent="0.2">
      <c r="B24" s="95" t="s">
        <v>29</v>
      </c>
      <c r="C24" s="95" t="s">
        <v>16</v>
      </c>
      <c r="D24" s="95">
        <v>5</v>
      </c>
      <c r="E24" s="95" t="str">
        <f t="shared" si="0"/>
        <v>Zineb and DIDT</v>
      </c>
      <c r="F24" s="67" t="e">
        <f>Atlantic_Combined_Calculation!F24</f>
        <v>#DIV/0!</v>
      </c>
      <c r="G24" s="67" t="e">
        <f>Atlantic_Combined_Calculation!G24</f>
        <v>#DIV/0!</v>
      </c>
      <c r="H24" s="67" t="e">
        <f>Atlantic_Combined_Calculation!H24</f>
        <v>#DIV/0!</v>
      </c>
      <c r="I24" s="67" t="e">
        <f>Atlantic_Combined_Calculation!I24</f>
        <v>#DIV/0!</v>
      </c>
    </row>
    <row r="25" spans="2:9" ht="14.25" x14ac:dyDescent="0.2">
      <c r="B25" s="95" t="s">
        <v>30</v>
      </c>
      <c r="C25" s="95" t="s">
        <v>15</v>
      </c>
      <c r="D25" s="95">
        <v>10</v>
      </c>
      <c r="E25" s="95" t="str">
        <f t="shared" si="0"/>
        <v>Zineb and DIDT</v>
      </c>
      <c r="F25" s="67" t="e">
        <f>Atlantic_Combined_Calculation!F25</f>
        <v>#DIV/0!</v>
      </c>
      <c r="G25" s="67" t="e">
        <f>Atlantic_Combined_Calculation!G25</f>
        <v>#DIV/0!</v>
      </c>
      <c r="H25" s="67" t="e">
        <f>Atlantic_Combined_Calculation!H25</f>
        <v>#DIV/0!</v>
      </c>
      <c r="I25" s="67" t="e">
        <f>Atlantic_Combined_Calculation!I25</f>
        <v>#DIV/0!</v>
      </c>
    </row>
    <row r="26" spans="2:9" ht="14.25" x14ac:dyDescent="0.2">
      <c r="B26" s="95" t="s">
        <v>32</v>
      </c>
      <c r="C26" s="95" t="s">
        <v>17</v>
      </c>
      <c r="D26" s="95">
        <v>1</v>
      </c>
      <c r="E26" s="95" t="str">
        <f t="shared" si="0"/>
        <v>Zineb and DIDT</v>
      </c>
      <c r="F26" s="67" t="e">
        <f>Atlantic_Combined_Calculation!F26</f>
        <v>#DIV/0!</v>
      </c>
      <c r="G26" s="67" t="e">
        <f>Atlantic_Combined_Calculation!G26</f>
        <v>#DIV/0!</v>
      </c>
      <c r="H26" s="67" t="e">
        <f>Atlantic_Combined_Calculation!H26</f>
        <v>#DIV/0!</v>
      </c>
      <c r="I26" s="67" t="e">
        <f>Atlantic_Combined_Calculation!I26</f>
        <v>#DIV/0!</v>
      </c>
    </row>
    <row r="27" spans="2:9" ht="14.25" x14ac:dyDescent="0.2">
      <c r="B27" s="95" t="s">
        <v>31</v>
      </c>
      <c r="C27" s="95" t="s">
        <v>17</v>
      </c>
      <c r="D27" s="95">
        <v>2</v>
      </c>
      <c r="E27" s="95" t="str">
        <f t="shared" si="0"/>
        <v>Zineb and DIDT</v>
      </c>
      <c r="F27" s="67" t="e">
        <f>Atlantic_Combined_Calculation!F27</f>
        <v>#DIV/0!</v>
      </c>
      <c r="G27" s="67" t="e">
        <f>Atlantic_Combined_Calculation!G27</f>
        <v>#DIV/0!</v>
      </c>
      <c r="H27" s="67" t="e">
        <f>Atlantic_Combined_Calculation!H27</f>
        <v>#DIV/0!</v>
      </c>
      <c r="I27" s="67" t="e">
        <f>Atlantic_Combined_Calculation!I27</f>
        <v>#DIV/0!</v>
      </c>
    </row>
    <row r="28" spans="2:9" ht="14.25" x14ac:dyDescent="0.2">
      <c r="B28" s="95" t="s">
        <v>33</v>
      </c>
      <c r="C28" s="95" t="s">
        <v>17</v>
      </c>
      <c r="D28" s="95">
        <v>3</v>
      </c>
      <c r="E28" s="95" t="str">
        <f t="shared" si="0"/>
        <v>Zineb and DIDT</v>
      </c>
      <c r="F28" s="67" t="e">
        <f>Atlantic_Combined_Calculation!F28</f>
        <v>#DIV/0!</v>
      </c>
      <c r="G28" s="67" t="e">
        <f>Atlantic_Combined_Calculation!G28</f>
        <v>#DIV/0!</v>
      </c>
      <c r="H28" s="67" t="e">
        <f>Atlantic_Combined_Calculation!H28</f>
        <v>#DIV/0!</v>
      </c>
      <c r="I28" s="67" t="e">
        <f>Atlantic_Combined_Calculation!I28</f>
        <v>#DIV/0!</v>
      </c>
    </row>
    <row r="29" spans="2:9" ht="14.25" x14ac:dyDescent="0.2">
      <c r="B29" s="95" t="s">
        <v>34</v>
      </c>
      <c r="C29" s="95" t="s">
        <v>17</v>
      </c>
      <c r="D29" s="95">
        <v>4</v>
      </c>
      <c r="E29" s="95" t="str">
        <f t="shared" si="0"/>
        <v>Zineb and DIDT</v>
      </c>
      <c r="F29" s="67" t="e">
        <f>Atlantic_Combined_Calculation!F29</f>
        <v>#DIV/0!</v>
      </c>
      <c r="G29" s="67" t="e">
        <f>Atlantic_Combined_Calculation!G29</f>
        <v>#DIV/0!</v>
      </c>
      <c r="H29" s="67" t="e">
        <f>Atlantic_Combined_Calculation!H29</f>
        <v>#DIV/0!</v>
      </c>
      <c r="I29" s="67" t="e">
        <f>Atlantic_Combined_Calculation!I29</f>
        <v>#DIV/0!</v>
      </c>
    </row>
    <row r="30" spans="2:9" ht="14.25" x14ac:dyDescent="0.2">
      <c r="B30" s="95" t="s">
        <v>35</v>
      </c>
      <c r="C30" s="95" t="s">
        <v>17</v>
      </c>
      <c r="D30" s="95">
        <v>5</v>
      </c>
      <c r="E30" s="95" t="str">
        <f t="shared" si="0"/>
        <v>Zineb and DIDT</v>
      </c>
      <c r="F30" s="67" t="e">
        <f>Atlantic_Combined_Calculation!F30</f>
        <v>#DIV/0!</v>
      </c>
      <c r="G30" s="67" t="e">
        <f>Atlantic_Combined_Calculation!G30</f>
        <v>#DIV/0!</v>
      </c>
      <c r="H30" s="67" t="e">
        <f>Atlantic_Combined_Calculation!H30</f>
        <v>#DIV/0!</v>
      </c>
      <c r="I30" s="67" t="e">
        <f>Atlantic_Combined_Calculation!I30</f>
        <v>#DIV/0!</v>
      </c>
    </row>
    <row r="31" spans="2:9" ht="14.25" x14ac:dyDescent="0.2">
      <c r="B31" s="95" t="s">
        <v>36</v>
      </c>
      <c r="C31" s="95" t="s">
        <v>17</v>
      </c>
      <c r="D31" s="95">
        <v>6</v>
      </c>
      <c r="E31" s="95" t="str">
        <f t="shared" si="0"/>
        <v>Zineb and DIDT</v>
      </c>
      <c r="F31" s="67" t="e">
        <f>Atlantic_Combined_Calculation!F31</f>
        <v>#DIV/0!</v>
      </c>
      <c r="G31" s="67" t="e">
        <f>Atlantic_Combined_Calculation!G31</f>
        <v>#DIV/0!</v>
      </c>
      <c r="H31" s="67" t="e">
        <f>Atlantic_Combined_Calculation!H31</f>
        <v>#DIV/0!</v>
      </c>
      <c r="I31" s="67" t="e">
        <f>Atlantic_Combined_Calculation!I31</f>
        <v>#DIV/0!</v>
      </c>
    </row>
    <row r="32" spans="2:9" ht="14.25" x14ac:dyDescent="0.2">
      <c r="B32" s="95" t="s">
        <v>37</v>
      </c>
      <c r="C32" s="95" t="s">
        <v>17</v>
      </c>
      <c r="D32" s="95">
        <v>7</v>
      </c>
      <c r="E32" s="95" t="str">
        <f t="shared" si="0"/>
        <v>Zineb and DIDT</v>
      </c>
      <c r="F32" s="67" t="e">
        <f>Atlantic_Combined_Calculation!F32</f>
        <v>#DIV/0!</v>
      </c>
      <c r="G32" s="67" t="e">
        <f>Atlantic_Combined_Calculation!G32</f>
        <v>#DIV/0!</v>
      </c>
      <c r="H32" s="67" t="e">
        <f>Atlantic_Combined_Calculation!H32</f>
        <v>#DIV/0!</v>
      </c>
      <c r="I32" s="67" t="e">
        <f>Atlantic_Combined_Calculation!I32</f>
        <v>#DIV/0!</v>
      </c>
    </row>
    <row r="33" spans="2:9" ht="14.25" x14ac:dyDescent="0.2">
      <c r="B33" s="95" t="s">
        <v>38</v>
      </c>
      <c r="C33" s="95" t="s">
        <v>17</v>
      </c>
      <c r="D33" s="95">
        <v>8</v>
      </c>
      <c r="E33" s="95" t="str">
        <f t="shared" si="0"/>
        <v>Zineb and DIDT</v>
      </c>
      <c r="F33" s="67" t="e">
        <f>Atlantic_Combined_Calculation!F33</f>
        <v>#DIV/0!</v>
      </c>
      <c r="G33" s="67" t="e">
        <f>Atlantic_Combined_Calculation!G33</f>
        <v>#DIV/0!</v>
      </c>
      <c r="H33" s="67" t="e">
        <f>Atlantic_Combined_Calculation!H33</f>
        <v>#DIV/0!</v>
      </c>
      <c r="I33" s="67" t="e">
        <f>Atlantic_Combined_Calculation!I33</f>
        <v>#DIV/0!</v>
      </c>
    </row>
    <row r="34" spans="2:9" ht="14.25" x14ac:dyDescent="0.2">
      <c r="B34" s="95" t="s">
        <v>39</v>
      </c>
      <c r="C34" s="95" t="s">
        <v>18</v>
      </c>
      <c r="D34" s="95">
        <v>5</v>
      </c>
      <c r="E34" s="95" t="str">
        <f t="shared" si="0"/>
        <v>Zineb and DIDT</v>
      </c>
      <c r="F34" s="67" t="e">
        <f>Atlantic_Combined_Calculation!F34</f>
        <v>#DIV/0!</v>
      </c>
      <c r="G34" s="67" t="e">
        <f>Atlantic_Combined_Calculation!G34</f>
        <v>#DIV/0!</v>
      </c>
      <c r="H34" s="67" t="e">
        <f>Atlantic_Combined_Calculation!H34</f>
        <v>#DIV/0!</v>
      </c>
      <c r="I34" s="67" t="e">
        <f>Atlantic_Combined_Calculation!I34</f>
        <v>#DIV/0!</v>
      </c>
    </row>
    <row r="35" spans="2:9" ht="14.25" x14ac:dyDescent="0.2">
      <c r="B35" s="95" t="s">
        <v>40</v>
      </c>
      <c r="C35" s="95" t="s">
        <v>18</v>
      </c>
      <c r="D35" s="95">
        <v>8</v>
      </c>
      <c r="E35" s="95" t="str">
        <f t="shared" si="0"/>
        <v>Zineb and DIDT</v>
      </c>
      <c r="F35" s="67" t="e">
        <f>Atlantic_Combined_Calculation!F35</f>
        <v>#DIV/0!</v>
      </c>
      <c r="G35" s="67" t="e">
        <f>Atlantic_Combined_Calculation!G35</f>
        <v>#DIV/0!</v>
      </c>
      <c r="H35" s="67" t="e">
        <f>Atlantic_Combined_Calculation!H35</f>
        <v>#DIV/0!</v>
      </c>
      <c r="I35" s="67" t="e">
        <f>Atlantic_Combined_Calculation!I35</f>
        <v>#DIV/0!</v>
      </c>
    </row>
    <row r="36" spans="2:9" ht="14.25" x14ac:dyDescent="0.2">
      <c r="B36" s="95" t="s">
        <v>41</v>
      </c>
      <c r="C36" s="95" t="s">
        <v>15</v>
      </c>
      <c r="D36" s="95">
        <v>4</v>
      </c>
      <c r="E36" s="95" t="str">
        <f t="shared" si="0"/>
        <v>Zineb and DIDT</v>
      </c>
      <c r="F36" s="67" t="e">
        <f>Atlantic_Combined_Calculation!F36</f>
        <v>#DIV/0!</v>
      </c>
      <c r="G36" s="67" t="e">
        <f>Atlantic_Combined_Calculation!G36</f>
        <v>#DIV/0!</v>
      </c>
      <c r="H36" s="67" t="e">
        <f>Atlantic_Combined_Calculation!H36</f>
        <v>#DIV/0!</v>
      </c>
      <c r="I36" s="67" t="e">
        <f>Atlantic_Combined_Calculation!I36</f>
        <v>#DIV/0!</v>
      </c>
    </row>
    <row r="37" spans="2:9" ht="14.25" x14ac:dyDescent="0.2">
      <c r="B37" s="95" t="s">
        <v>42</v>
      </c>
      <c r="C37" s="95" t="s">
        <v>15</v>
      </c>
      <c r="D37" s="95">
        <v>5</v>
      </c>
      <c r="E37" s="95" t="str">
        <f t="shared" si="0"/>
        <v>Zineb and DIDT</v>
      </c>
      <c r="F37" s="67" t="e">
        <f>Atlantic_Combined_Calculation!F37</f>
        <v>#DIV/0!</v>
      </c>
      <c r="G37" s="67" t="e">
        <f>Atlantic_Combined_Calculation!G37</f>
        <v>#DIV/0!</v>
      </c>
      <c r="H37" s="67" t="e">
        <f>Atlantic_Combined_Calculation!H37</f>
        <v>#DIV/0!</v>
      </c>
      <c r="I37" s="67" t="e">
        <f>Atlantic_Combined_Calculation!I37</f>
        <v>#DIV/0!</v>
      </c>
    </row>
    <row r="38" spans="2:9" ht="14.25" x14ac:dyDescent="0.2">
      <c r="B38" s="95" t="s">
        <v>43</v>
      </c>
      <c r="C38" s="95" t="s">
        <v>15</v>
      </c>
      <c r="D38" s="95">
        <v>6</v>
      </c>
      <c r="E38" s="95" t="str">
        <f t="shared" si="0"/>
        <v>Zineb and DIDT</v>
      </c>
      <c r="F38" s="67" t="e">
        <f>Atlantic_Combined_Calculation!F38</f>
        <v>#DIV/0!</v>
      </c>
      <c r="G38" s="67" t="e">
        <f>Atlantic_Combined_Calculation!G38</f>
        <v>#DIV/0!</v>
      </c>
      <c r="H38" s="67" t="e">
        <f>Atlantic_Combined_Calculation!H38</f>
        <v>#DIV/0!</v>
      </c>
      <c r="I38" s="67" t="e">
        <f>Atlantic_Combined_Calculation!I38</f>
        <v>#DIV/0!</v>
      </c>
    </row>
    <row r="39" spans="2:9" ht="14.25" x14ac:dyDescent="0.2">
      <c r="B39" s="95" t="s">
        <v>44</v>
      </c>
      <c r="C39" s="95" t="s">
        <v>15</v>
      </c>
      <c r="D39" s="95">
        <v>7</v>
      </c>
      <c r="E39" s="95" t="str">
        <f t="shared" si="0"/>
        <v>Zineb and DIDT</v>
      </c>
      <c r="F39" s="67" t="e">
        <f>Atlantic_Combined_Calculation!F39</f>
        <v>#DIV/0!</v>
      </c>
      <c r="G39" s="67" t="e">
        <f>Atlantic_Combined_Calculation!G39</f>
        <v>#DIV/0!</v>
      </c>
      <c r="H39" s="67" t="e">
        <f>Atlantic_Combined_Calculation!H39</f>
        <v>#DIV/0!</v>
      </c>
      <c r="I39" s="67" t="e">
        <f>Atlantic_Combined_Calculation!I39</f>
        <v>#DIV/0!</v>
      </c>
    </row>
    <row r="40" spans="2:9" ht="14.25" x14ac:dyDescent="0.2">
      <c r="B40" s="95" t="s">
        <v>45</v>
      </c>
      <c r="C40" s="95" t="s">
        <v>15</v>
      </c>
      <c r="D40" s="95">
        <v>8</v>
      </c>
      <c r="E40" s="95" t="str">
        <f t="shared" si="0"/>
        <v>Zineb and DIDT</v>
      </c>
      <c r="F40" s="67" t="e">
        <f>Atlantic_Combined_Calculation!F40</f>
        <v>#DIV/0!</v>
      </c>
      <c r="G40" s="67" t="e">
        <f>Atlantic_Combined_Calculation!G40</f>
        <v>#DIV/0!</v>
      </c>
      <c r="H40" s="67" t="e">
        <f>Atlantic_Combined_Calculation!H40</f>
        <v>#DIV/0!</v>
      </c>
      <c r="I40" s="67" t="e">
        <f>Atlantic_Combined_Calculation!I40</f>
        <v>#DIV/0!</v>
      </c>
    </row>
    <row r="41" spans="2:9" ht="14.25" x14ac:dyDescent="0.2">
      <c r="B41" s="95" t="s">
        <v>46</v>
      </c>
      <c r="C41" s="95" t="s">
        <v>15</v>
      </c>
      <c r="D41" s="95">
        <v>9</v>
      </c>
      <c r="E41" s="95" t="str">
        <f t="shared" si="0"/>
        <v>Zineb and DIDT</v>
      </c>
      <c r="F41" s="67" t="e">
        <f>Atlantic_Combined_Calculation!F41</f>
        <v>#DIV/0!</v>
      </c>
      <c r="G41" s="67" t="e">
        <f>Atlantic_Combined_Calculation!G41</f>
        <v>#DIV/0!</v>
      </c>
      <c r="H41" s="67" t="e">
        <f>Atlantic_Combined_Calculation!H41</f>
        <v>#DIV/0!</v>
      </c>
      <c r="I41" s="67" t="e">
        <f>Atlantic_Combined_Calculation!I41</f>
        <v>#DIV/0!</v>
      </c>
    </row>
    <row r="42" spans="2:9" ht="14.25" x14ac:dyDescent="0.2">
      <c r="B42" s="95" t="s">
        <v>47</v>
      </c>
      <c r="C42" s="95" t="s">
        <v>19</v>
      </c>
      <c r="D42" s="95">
        <v>10</v>
      </c>
      <c r="E42" s="95" t="str">
        <f t="shared" si="0"/>
        <v>Zineb and DIDT</v>
      </c>
      <c r="F42" s="67" t="e">
        <f>Atlantic_Combined_Calculation!F42</f>
        <v>#DIV/0!</v>
      </c>
      <c r="G42" s="67" t="e">
        <f>Atlantic_Combined_Calculation!G42</f>
        <v>#DIV/0!</v>
      </c>
      <c r="H42" s="67" t="e">
        <f>Atlantic_Combined_Calculation!H42</f>
        <v>#DIV/0!</v>
      </c>
      <c r="I42" s="67" t="e">
        <f>Atlantic_Combined_Calculation!I42</f>
        <v>#DIV/0!</v>
      </c>
    </row>
    <row r="43" spans="2:9" ht="14.25" x14ac:dyDescent="0.2">
      <c r="B43" s="95" t="s">
        <v>48</v>
      </c>
      <c r="C43" s="95" t="s">
        <v>19</v>
      </c>
      <c r="D43" s="95">
        <v>4</v>
      </c>
      <c r="E43" s="95" t="str">
        <f t="shared" si="0"/>
        <v>Zineb and DIDT</v>
      </c>
      <c r="F43" s="67" t="e">
        <f>Atlantic_Combined_Calculation!F43</f>
        <v>#DIV/0!</v>
      </c>
      <c r="G43" s="67" t="e">
        <f>Atlantic_Combined_Calculation!G43</f>
        <v>#DIV/0!</v>
      </c>
      <c r="H43" s="67" t="e">
        <f>Atlantic_Combined_Calculation!H43</f>
        <v>#DIV/0!</v>
      </c>
      <c r="I43" s="67" t="e">
        <f>Atlantic_Combined_Calculation!I43</f>
        <v>#DIV/0!</v>
      </c>
    </row>
    <row r="44" spans="2:9" ht="14.25" x14ac:dyDescent="0.2">
      <c r="B44" s="95" t="s">
        <v>49</v>
      </c>
      <c r="C44" s="95" t="s">
        <v>19</v>
      </c>
      <c r="D44" s="95">
        <v>5</v>
      </c>
      <c r="E44" s="95" t="str">
        <f t="shared" si="0"/>
        <v>Zineb and DIDT</v>
      </c>
      <c r="F44" s="67" t="e">
        <f>Atlantic_Combined_Calculation!F44</f>
        <v>#DIV/0!</v>
      </c>
      <c r="G44" s="67" t="e">
        <f>Atlantic_Combined_Calculation!G44</f>
        <v>#DIV/0!</v>
      </c>
      <c r="H44" s="67" t="e">
        <f>Atlantic_Combined_Calculation!H44</f>
        <v>#DIV/0!</v>
      </c>
      <c r="I44" s="67" t="e">
        <f>Atlantic_Combined_Calculation!I44</f>
        <v>#DIV/0!</v>
      </c>
    </row>
    <row r="45" spans="2:9" ht="14.25" x14ac:dyDescent="0.2">
      <c r="B45" s="95" t="s">
        <v>50</v>
      </c>
      <c r="C45" s="95" t="s">
        <v>19</v>
      </c>
      <c r="D45" s="95">
        <v>8</v>
      </c>
      <c r="E45" s="95" t="str">
        <f t="shared" si="0"/>
        <v>Zineb and DIDT</v>
      </c>
      <c r="F45" s="67" t="e">
        <f>Atlantic_Combined_Calculation!F45</f>
        <v>#DIV/0!</v>
      </c>
      <c r="G45" s="67" t="e">
        <f>Atlantic_Combined_Calculation!G45</f>
        <v>#DIV/0!</v>
      </c>
      <c r="H45" s="67" t="e">
        <f>Atlantic_Combined_Calculation!H45</f>
        <v>#DIV/0!</v>
      </c>
      <c r="I45" s="67" t="e">
        <f>Atlantic_Combined_Calculation!I45</f>
        <v>#DIV/0!</v>
      </c>
    </row>
    <row r="46" spans="2:9" ht="14.25" x14ac:dyDescent="0.2">
      <c r="B46" s="95" t="s">
        <v>51</v>
      </c>
      <c r="C46" s="95" t="s">
        <v>18</v>
      </c>
      <c r="D46" s="95">
        <v>4</v>
      </c>
      <c r="E46" s="95" t="str">
        <f t="shared" si="0"/>
        <v>Zineb and DIDT</v>
      </c>
      <c r="F46" s="67" t="e">
        <f>Atlantic_Combined_Calculation!F46</f>
        <v>#DIV/0!</v>
      </c>
      <c r="G46" s="67" t="e">
        <f>Atlantic_Combined_Calculation!G46</f>
        <v>#DIV/0!</v>
      </c>
      <c r="H46" s="67" t="e">
        <f>Atlantic_Combined_Calculation!H46</f>
        <v>#DIV/0!</v>
      </c>
      <c r="I46" s="67" t="e">
        <f>Atlantic_Combined_Calculation!I46</f>
        <v>#DIV/0!</v>
      </c>
    </row>
    <row r="47" spans="2:9" ht="14.25" x14ac:dyDescent="0.2">
      <c r="B47" s="95" t="s">
        <v>52</v>
      </c>
      <c r="C47" s="95" t="s">
        <v>19</v>
      </c>
      <c r="D47" s="95">
        <v>3</v>
      </c>
      <c r="E47" s="95" t="str">
        <f t="shared" si="0"/>
        <v>Zineb and DIDT</v>
      </c>
      <c r="F47" s="67" t="e">
        <f>Atlantic_Combined_Calculation!F47</f>
        <v>#DIV/0!</v>
      </c>
      <c r="G47" s="67" t="e">
        <f>Atlantic_Combined_Calculation!G47</f>
        <v>#DIV/0!</v>
      </c>
      <c r="H47" s="67" t="e">
        <f>Atlantic_Combined_Calculation!H47</f>
        <v>#DIV/0!</v>
      </c>
      <c r="I47" s="67" t="e">
        <f>Atlantic_Combined_Calculation!I47</f>
        <v>#DIV/0!</v>
      </c>
    </row>
    <row r="48" spans="2:9" ht="14.25" x14ac:dyDescent="0.2">
      <c r="B48" s="95" t="s">
        <v>53</v>
      </c>
      <c r="C48" s="95" t="s">
        <v>19</v>
      </c>
      <c r="D48" s="95">
        <v>6</v>
      </c>
      <c r="E48" s="95" t="str">
        <f t="shared" si="0"/>
        <v>Zineb and DIDT</v>
      </c>
      <c r="F48" s="67" t="e">
        <f>Atlantic_Combined_Calculation!F48</f>
        <v>#DIV/0!</v>
      </c>
      <c r="G48" s="67" t="e">
        <f>Atlantic_Combined_Calculation!G48</f>
        <v>#DIV/0!</v>
      </c>
      <c r="H48" s="67" t="e">
        <f>Atlantic_Combined_Calculation!H48</f>
        <v>#DIV/0!</v>
      </c>
      <c r="I48" s="67" t="e">
        <f>Atlantic_Combined_Calculation!I48</f>
        <v>#DIV/0!</v>
      </c>
    </row>
    <row r="49" spans="2:9" ht="14.25" x14ac:dyDescent="0.2">
      <c r="B49" s="95" t="s">
        <v>54</v>
      </c>
      <c r="C49" s="95" t="s">
        <v>19</v>
      </c>
      <c r="D49" s="95">
        <v>1</v>
      </c>
      <c r="E49" s="95" t="str">
        <f t="shared" si="0"/>
        <v>Zineb and DIDT</v>
      </c>
      <c r="F49" s="67" t="e">
        <f>Atlantic_Combined_Calculation!F49</f>
        <v>#DIV/0!</v>
      </c>
      <c r="G49" s="67" t="e">
        <f>Atlantic_Combined_Calculation!G49</f>
        <v>#DIV/0!</v>
      </c>
      <c r="H49" s="67" t="e">
        <f>Atlantic_Combined_Calculation!H49</f>
        <v>#DIV/0!</v>
      </c>
      <c r="I49" s="67" t="e">
        <f>Atlantic_Combined_Calculation!I49</f>
        <v>#DIV/0!</v>
      </c>
    </row>
    <row r="50" spans="2:9" ht="14.25" x14ac:dyDescent="0.2">
      <c r="B50" s="95" t="s">
        <v>55</v>
      </c>
      <c r="C50" s="95" t="s">
        <v>19</v>
      </c>
      <c r="D50" s="95">
        <v>9</v>
      </c>
      <c r="E50" s="95" t="str">
        <f t="shared" si="0"/>
        <v>Zineb and DIDT</v>
      </c>
      <c r="F50" s="67" t="e">
        <f>Atlantic_Combined_Calculation!F50</f>
        <v>#DIV/0!</v>
      </c>
      <c r="G50" s="67" t="e">
        <f>Atlantic_Combined_Calculation!G50</f>
        <v>#DIV/0!</v>
      </c>
      <c r="H50" s="67" t="e">
        <f>Atlantic_Combined_Calculation!H50</f>
        <v>#DIV/0!</v>
      </c>
      <c r="I50" s="67" t="e">
        <f>Atlantic_Combined_Calculation!I50</f>
        <v>#DIV/0!</v>
      </c>
    </row>
    <row r="51" spans="2:9" ht="14.25" x14ac:dyDescent="0.2">
      <c r="B51" s="95" t="s">
        <v>56</v>
      </c>
      <c r="C51" s="95" t="s">
        <v>20</v>
      </c>
      <c r="D51" s="95">
        <v>1</v>
      </c>
      <c r="E51" s="95" t="str">
        <f t="shared" si="0"/>
        <v>Zineb and DIDT</v>
      </c>
      <c r="F51" s="67" t="e">
        <f>Atlantic_Combined_Calculation!F51</f>
        <v>#DIV/0!</v>
      </c>
      <c r="G51" s="67" t="e">
        <f>Atlantic_Combined_Calculation!G51</f>
        <v>#DIV/0!</v>
      </c>
      <c r="H51" s="67" t="e">
        <f>Atlantic_Combined_Calculation!H51</f>
        <v>#DIV/0!</v>
      </c>
      <c r="I51" s="67" t="e">
        <f>Atlantic_Combined_Calculation!I51</f>
        <v>#DIV/0!</v>
      </c>
    </row>
    <row r="52" spans="2:9" ht="14.25" x14ac:dyDescent="0.2">
      <c r="B52" s="95" t="s">
        <v>57</v>
      </c>
      <c r="C52" s="95" t="s">
        <v>20</v>
      </c>
      <c r="D52" s="95">
        <v>2</v>
      </c>
      <c r="E52" s="95" t="str">
        <f t="shared" si="0"/>
        <v>Zineb and DIDT</v>
      </c>
      <c r="F52" s="67" t="e">
        <f>Atlantic_Combined_Calculation!F52</f>
        <v>#DIV/0!</v>
      </c>
      <c r="G52" s="67" t="e">
        <f>Atlantic_Combined_Calculation!G52</f>
        <v>#DIV/0!</v>
      </c>
      <c r="H52" s="67" t="e">
        <f>Atlantic_Combined_Calculation!H52</f>
        <v>#DIV/0!</v>
      </c>
      <c r="I52" s="67" t="e">
        <f>Atlantic_Combined_Calculation!I52</f>
        <v>#DIV/0!</v>
      </c>
    </row>
    <row r="53" spans="2:9" ht="14.25" x14ac:dyDescent="0.2">
      <c r="B53" s="95" t="s">
        <v>58</v>
      </c>
      <c r="C53" s="95" t="s">
        <v>20</v>
      </c>
      <c r="D53" s="95">
        <v>6</v>
      </c>
      <c r="E53" s="95" t="str">
        <f t="shared" si="0"/>
        <v>Zineb and DIDT</v>
      </c>
      <c r="F53" s="67" t="e">
        <f>Atlantic_Combined_Calculation!F53</f>
        <v>#DIV/0!</v>
      </c>
      <c r="G53" s="67" t="e">
        <f>Atlantic_Combined_Calculation!G53</f>
        <v>#DIV/0!</v>
      </c>
      <c r="H53" s="67" t="e">
        <f>Atlantic_Combined_Calculation!H53</f>
        <v>#DIV/0!</v>
      </c>
      <c r="I53" s="67" t="e">
        <f>Atlantic_Combined_Calculation!I53</f>
        <v>#DIV/0!</v>
      </c>
    </row>
    <row r="54" spans="2:9" ht="14.25" x14ac:dyDescent="0.2">
      <c r="B54" s="141" t="s">
        <v>120</v>
      </c>
      <c r="C54" s="142"/>
      <c r="D54" s="142"/>
      <c r="E54" s="143"/>
      <c r="F54" s="67" t="e">
        <f>Atlantic_Combined_Calculation!F54</f>
        <v>#DIV/0!</v>
      </c>
      <c r="G54" s="67" t="e">
        <f>Atlantic_Combined_Calculation!G54</f>
        <v>#DIV/0!</v>
      </c>
      <c r="H54" s="67" t="e">
        <f>Atlantic_Combined_Calculation!H54</f>
        <v>#DIV/0!</v>
      </c>
      <c r="I54" s="67" t="e">
        <f>Atlantic_Combined_Calculation!I54</f>
        <v>#DIV/0!</v>
      </c>
    </row>
    <row r="55" spans="2:9" ht="14.25" x14ac:dyDescent="0.2">
      <c r="B55" s="141" t="s">
        <v>121</v>
      </c>
      <c r="C55" s="142"/>
      <c r="D55" s="142"/>
      <c r="E55" s="143"/>
      <c r="F55" s="67" t="e">
        <f>Atlantic_Combined_Calculation!F55</f>
        <v>#DIV/0!</v>
      </c>
      <c r="G55" s="67" t="e">
        <f>Atlantic_Combined_Calculation!G55</f>
        <v>#DIV/0!</v>
      </c>
      <c r="H55" s="67" t="e">
        <f>Atlantic_Combined_Calculation!H55</f>
        <v>#DIV/0!</v>
      </c>
      <c r="I55" s="67" t="e">
        <f>Atlantic_Combined_Calculation!I55</f>
        <v>#DIV/0!</v>
      </c>
    </row>
    <row r="56" spans="2:9" ht="14.25" x14ac:dyDescent="0.2">
      <c r="B56" s="135" t="s">
        <v>288</v>
      </c>
      <c r="C56" s="22"/>
      <c r="D56" s="22"/>
      <c r="E56" s="22"/>
      <c r="F56" s="67" t="e">
        <f>Atlantic_Combined_Calculation!F56</f>
        <v>#DIV/0!</v>
      </c>
      <c r="G56" s="67" t="e">
        <f>Atlantic_Combined_Calculation!G56</f>
        <v>#DIV/0!</v>
      </c>
      <c r="H56" s="67" t="e">
        <f>Atlantic_Combined_Calculation!H56</f>
        <v>#DIV/0!</v>
      </c>
      <c r="I56" s="67" t="e">
        <f>Atlantic_Combined_Calculation!I56</f>
        <v>#DIV/0!</v>
      </c>
    </row>
  </sheetData>
  <mergeCells count="3">
    <mergeCell ref="B2:N2"/>
    <mergeCell ref="B5:I5"/>
    <mergeCell ref="C6:D6"/>
  </mergeCells>
  <conditionalFormatting sqref="F7:I56">
    <cfRule type="cellIs" dxfId="37" priority="1" operator="greaterThan">
      <formula>1</formula>
    </cfRule>
    <cfRule type="cellIs" dxfId="36" priority="2" operator="lessThanOrEqual">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66</vt:i4>
      </vt:variant>
    </vt:vector>
  </HeadingPairs>
  <TitlesOfParts>
    <vt:vector size="106" baseType="lpstr">
      <vt:lpstr> Introduction</vt:lpstr>
      <vt:lpstr>Instructions</vt:lpstr>
      <vt:lpstr>Index</vt:lpstr>
      <vt:lpstr>User_Input_Z</vt:lpstr>
      <vt:lpstr>User_Input_D</vt:lpstr>
      <vt:lpstr>Output_Summary_Combined</vt:lpstr>
      <vt:lpstr>Output_Summary_Z</vt:lpstr>
      <vt:lpstr>Output_Summary_D</vt:lpstr>
      <vt:lpstr>Output_Atlantic_Combined</vt:lpstr>
      <vt:lpstr>Output_Med_Combined</vt:lpstr>
      <vt:lpstr>Output_Baltic_Combined</vt:lpstr>
      <vt:lpstr>Output_Baltic_Transn_Combin</vt:lpstr>
      <vt:lpstr>Output_OECD_Marine_Combined</vt:lpstr>
      <vt:lpstr>Output_Atlantic_Z</vt:lpstr>
      <vt:lpstr>Output_Med_Z</vt:lpstr>
      <vt:lpstr>Output_Baltic_Z</vt:lpstr>
      <vt:lpstr>Output_Baltic_Transition_Z</vt:lpstr>
      <vt:lpstr>Output_OECD_Marina_Z</vt:lpstr>
      <vt:lpstr>Output_Atlantic_D</vt:lpstr>
      <vt:lpstr>Output_Med_D</vt:lpstr>
      <vt:lpstr>Output_Baltic_D</vt:lpstr>
      <vt:lpstr>Output_Baltic_Transition_D</vt:lpstr>
      <vt:lpstr>Output_OECD_Marina_D</vt:lpstr>
      <vt:lpstr>Zineb_Input_Parameters</vt:lpstr>
      <vt:lpstr>DIDT_Input_Parameters</vt:lpstr>
      <vt:lpstr>Atlantic_Combined_Calculation</vt:lpstr>
      <vt:lpstr>Med_Combined_Calculation</vt:lpstr>
      <vt:lpstr>Baltic_Combined_Calculation</vt:lpstr>
      <vt:lpstr>Baltic_Transn_Combined_Calcn</vt:lpstr>
      <vt:lpstr>OECD_Marina_Combined_Calculatio</vt:lpstr>
      <vt:lpstr>Atlantic_Scenario_Calculation_Z</vt:lpstr>
      <vt:lpstr>Med_Scenario_Calculations_Z</vt:lpstr>
      <vt:lpstr>Baltic_Scenario_Calculations_Z</vt:lpstr>
      <vt:lpstr>Baltic_Transition_Calculation_Z</vt:lpstr>
      <vt:lpstr>OECD_Marina_Calculations_Z</vt:lpstr>
      <vt:lpstr>Atlantic_Scenario_Calculation_D</vt:lpstr>
      <vt:lpstr>Med_Scenario_Calculations_D</vt:lpstr>
      <vt:lpstr>Baltic_Scenario_Calculations_D</vt:lpstr>
      <vt:lpstr>Baltic_Transition_Calculation_D</vt:lpstr>
      <vt:lpstr>OECD_Marina_Calculations_D</vt:lpstr>
      <vt:lpstr>a_D</vt:lpstr>
      <vt:lpstr>a_Z</vt:lpstr>
      <vt:lpstr>Application_Conversion_Factor_D</vt:lpstr>
      <vt:lpstr>Application_Conversion_Factor_Z</vt:lpstr>
      <vt:lpstr>Application_Factor_D</vt:lpstr>
      <vt:lpstr>Application_Factor_Z</vt:lpstr>
      <vt:lpstr>Application_MAMPEC_D</vt:lpstr>
      <vt:lpstr>Application_MAMPEC_Z</vt:lpstr>
      <vt:lpstr>Average_biocide_release_over_the_lifetime_of_the_paint_Calculated_D</vt:lpstr>
      <vt:lpstr>Average_biocide_release_over_the_lifetime_of_the_paint_Calculated_Z</vt:lpstr>
      <vt:lpstr>Average_biocide_release_over_the_lifetime_of_the_paint_Measured_D</vt:lpstr>
      <vt:lpstr>Average_biocide_release_over_the_lifetime_of_the_paint_Measured_Z</vt:lpstr>
      <vt:lpstr>Background_Sed_Atlantic_D</vt:lpstr>
      <vt:lpstr>Background_Sed_Atlantic_Z</vt:lpstr>
      <vt:lpstr>Background_Sed_baltic_D</vt:lpstr>
      <vt:lpstr>Background_Sed_Baltic_Transition_D</vt:lpstr>
      <vt:lpstr>Background_Sed_Baltic_Transition_Z</vt:lpstr>
      <vt:lpstr>Background_Sed_Baltic_Z</vt:lpstr>
      <vt:lpstr>Background_Sed_Med_D</vt:lpstr>
      <vt:lpstr>Background_Sed_Med_Z</vt:lpstr>
      <vt:lpstr>Background_Sed_OECD_D</vt:lpstr>
      <vt:lpstr>Background_Sed_OECD_Z</vt:lpstr>
      <vt:lpstr>Background_SW_Atlantic_D</vt:lpstr>
      <vt:lpstr>Background_SW_Atlantic_Z</vt:lpstr>
      <vt:lpstr>Background_SW_Baltic_D</vt:lpstr>
      <vt:lpstr>Background_SW_Baltic_Transition_D</vt:lpstr>
      <vt:lpstr>Background_SW_Baltic_Transition_Z</vt:lpstr>
      <vt:lpstr>Background_SW_Baltic_Z</vt:lpstr>
      <vt:lpstr>Background_SW_Med_D</vt:lpstr>
      <vt:lpstr>Background_SW_Med_Z</vt:lpstr>
      <vt:lpstr>Background_SW_OECD_D</vt:lpstr>
      <vt:lpstr>Background_SW_OECD_Z</vt:lpstr>
      <vt:lpstr>Compound_Name_D</vt:lpstr>
      <vt:lpstr>Compound_Name_Z</vt:lpstr>
      <vt:lpstr>DFT_D</vt:lpstr>
      <vt:lpstr>DFT_Z</vt:lpstr>
      <vt:lpstr>La_D</vt:lpstr>
      <vt:lpstr>La_Z</vt:lpstr>
      <vt:lpstr>Leaching_Conversion_Factor_D</vt:lpstr>
      <vt:lpstr>Leaching_Conversion_Factor_OECD_D</vt:lpstr>
      <vt:lpstr>Leaching_Conversion_Factor_OECD_Z</vt:lpstr>
      <vt:lpstr>Leaching_Conversion_Factor_Z</vt:lpstr>
      <vt:lpstr>Leaching_MAMPEC_D</vt:lpstr>
      <vt:lpstr>Leaching_MAMPEC_Z</vt:lpstr>
      <vt:lpstr>Leaching_Product_D</vt:lpstr>
      <vt:lpstr>Leaching_Product_Z</vt:lpstr>
      <vt:lpstr>Mrel_D</vt:lpstr>
      <vt:lpstr>Mrel_Z</vt:lpstr>
      <vt:lpstr>PNEC_Aquatic_Inside_D</vt:lpstr>
      <vt:lpstr>PNEC_Aquatic_Inside_Z</vt:lpstr>
      <vt:lpstr>PNEC_Aquatic_Surrounding_D</vt:lpstr>
      <vt:lpstr>PNEC_Aquatic_Surrounding_Z</vt:lpstr>
      <vt:lpstr>PNEC_Sediment_Inside_D</vt:lpstr>
      <vt:lpstr>PNEC_Sediment_Inside_Z</vt:lpstr>
      <vt:lpstr>PNEC_Sediment_Surrounding_D</vt:lpstr>
      <vt:lpstr>PNEC_Sediment_Surrounding_Z</vt:lpstr>
      <vt:lpstr>Substances</vt:lpstr>
      <vt:lpstr>t_D</vt:lpstr>
      <vt:lpstr>t_Z</vt:lpstr>
      <vt:lpstr>Version</vt:lpstr>
      <vt:lpstr>VS_D</vt:lpstr>
      <vt:lpstr>VS_Z</vt:lpstr>
      <vt:lpstr>ƿ_D</vt:lpstr>
      <vt:lpstr>ƿ_Z</vt:lpstr>
      <vt:lpstr>Wa_D</vt:lpstr>
      <vt:lpstr>Wa_Z</vt:lpstr>
    </vt:vector>
  </TitlesOfParts>
  <Company>Health and Safety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Name</dc:creator>
  <cp:lastModifiedBy>James Hingston (CRD)</cp:lastModifiedBy>
  <dcterms:created xsi:type="dcterms:W3CDTF">2016-11-10T11:47:25Z</dcterms:created>
  <dcterms:modified xsi:type="dcterms:W3CDTF">2017-10-12T14:28:28Z</dcterms:modified>
</cp:coreProperties>
</file>