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J21" i="25" l="1"/>
  <c r="K21" i="25"/>
  <c r="L21" i="25"/>
  <c r="J22" i="25"/>
  <c r="K22" i="25"/>
  <c r="L22" i="25"/>
  <c r="I21" i="25"/>
  <c r="I22" i="25"/>
  <c r="P8" i="6"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29" i="10"/>
  <c r="I30" i="10" s="1"/>
  <c r="B6" i="10"/>
  <c r="B3" i="10"/>
  <c r="B3" i="11"/>
  <c r="B3" i="2"/>
  <c r="G8" i="25" l="1"/>
  <c r="G10" i="25"/>
  <c r="G11" i="25" s="1"/>
  <c r="G8" i="6"/>
  <c r="F13" i="20"/>
  <c r="G10" i="6"/>
  <c r="G11" i="6" s="1"/>
  <c r="N66" i="6" l="1"/>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N46" i="6"/>
  <c r="L46" i="6"/>
  <c r="N45" i="6"/>
  <c r="L45" i="6"/>
  <c r="N44" i="6"/>
  <c r="L44" i="6"/>
  <c r="N43" i="6"/>
  <c r="L43" i="6"/>
  <c r="N42" i="6"/>
  <c r="L42" i="6"/>
  <c r="N41" i="6"/>
  <c r="L41" i="6"/>
  <c r="N40" i="6"/>
  <c r="L40" i="6"/>
  <c r="N39" i="6"/>
  <c r="L39" i="6"/>
  <c r="N38" i="6"/>
  <c r="L38" i="6"/>
  <c r="N37" i="6"/>
  <c r="L37" i="6"/>
  <c r="N36" i="6"/>
  <c r="L36" i="6"/>
  <c r="N35" i="6"/>
  <c r="L35" i="6"/>
  <c r="N34" i="6"/>
  <c r="L34" i="6"/>
  <c r="N33" i="6"/>
  <c r="L33" i="6"/>
  <c r="N32" i="6"/>
  <c r="L32" i="6"/>
  <c r="N31" i="6"/>
  <c r="L31" i="6"/>
  <c r="N30" i="6"/>
  <c r="L30" i="6"/>
  <c r="N29" i="6"/>
  <c r="L29" i="6"/>
  <c r="N28"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L28" i="6"/>
  <c r="L27" i="6"/>
  <c r="L26" i="6"/>
  <c r="N25" i="6"/>
  <c r="L25" i="6"/>
  <c r="N24" i="6"/>
  <c r="L24" i="6"/>
  <c r="N23" i="6"/>
  <c r="L23" i="6"/>
  <c r="N22" i="6"/>
  <c r="L22" i="6"/>
  <c r="N27" i="6"/>
  <c r="N26" i="6"/>
  <c r="K26" i="6"/>
  <c r="M25" i="6"/>
  <c r="K25" i="6"/>
  <c r="M24" i="6"/>
  <c r="K24" i="6"/>
  <c r="M23" i="6"/>
  <c r="K23" i="6"/>
  <c r="M22" i="6"/>
  <c r="K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<sst xmlns="http://schemas.openxmlformats.org/spreadsheetml/2006/main" count="704" uniqueCount="251">
  <si>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</si>
  <si>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</si>
  <si>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</si>
  <si>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</si>
  <si>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</si>
  <si>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</si>
  <si>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</si>
  <si>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</si>
  <si>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</si>
  <si>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</si>
  <si>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</si>
  <si>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</si>
  <si>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</si>
  <si>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</si>
  <si>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</si>
  <si>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</si>
  <si>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</si>
  <si>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</si>
  <si>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</si>
  <si>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</si>
  <si>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</si>
  <si>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</si>
  <si>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</si>
  <si>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</si>
  <si>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</si>
  <si>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</si>
  <si>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</si>
  <si>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</si>
  <si>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</si>
  <si>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</si>
  <si>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</si>
  <si>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</si>
  <si>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</si>
  <si>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</si>
  <si>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</si>
  <si>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</si>
  <si>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</si>
  <si>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</si>
  <si>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</si>
  <si>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</si>
  <si>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</si>
  <si>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</si>
  <si>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</si>
  <si>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</si>
  <si>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</si>
  <si>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</si>
  <si>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</si>
  <si>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</si>
  <si>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</si>
  <si>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</si>
  <si>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</si>
  <si>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</si>
  <si>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</si>
  <si>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</si>
  <si>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</si>
  <si>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</si>
  <si>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</si>
  <si>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</si>
  <si>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</si>
  <si>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</si>
  <si>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</si>
  <si>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</si>
  <si>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</si>
  <si>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</si>
  <si>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</si>
  <si>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</si>
  <si>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</si>
  <si>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</si>
  <si>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</si>
  <si>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</si>
  <si>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</si>
  <si>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</si>
  <si>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</si>
  <si>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</si>
  <si>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</si>
  <si>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</si>
  <si>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</si>
  <si>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</si>
  <si>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</si>
  <si>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</si>
  <si>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</si>
  <si>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</si>
  <si>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</si>
  <si>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</si>
  <si>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</si>
  <si>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</si>
  <si>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</si>
  <si>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</si>
  <si>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</si>
  <si>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</si>
  <si>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</si>
  <si>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</si>
  <si>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</si>
  <si>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</si>
  <si>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</si>
  <si>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</si>
  <si>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</si>
  <si>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</si>
  <si>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</si>
  <si>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</si>
  <si>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</si>
  <si>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</si>
  <si>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</si>
  <si>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</si>
  <si>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</si>
  <si>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</si>
  <si>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</si>
  <si>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</si>
  <si>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</si>
  <si>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</si>
  <si>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</si>
  <si>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</si>
  <si>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</si>
  <si>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</si>
  <si>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</si>
  <si>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</si>
  <si>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</si>
  <si>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</si>
  <si>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</si>
  <si>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</si>
  <si>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</si>
  <si>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</si>
  <si>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</si>
  <si>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</si>
  <si>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</si>
  <si>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</si>
  <si>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</si>
  <si>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</si>
  <si>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</si>
  <si>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</si>
  <si>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</si>
  <si>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</si>
  <si>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</si>
  <si>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</si>
  <si>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</si>
  <si>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</si>
  <si>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</si>
  <si>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</si>
  <si>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</si>
  <si>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</si>
  <si>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</si>
  <si>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</si>
  <si>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</si>
  <si>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</si>
  <si>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</si>
  <si>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</si>
  <si>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</si>
  <si>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</si>
  <si>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</si>
  <si>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</si>
  <si>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</si>
  <si>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</si>
  <si>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</si>
  <si>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</si>
  <si>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</si>
  <si>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</si>
  <si>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</si>
  <si>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</si>
  <si>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</si>
  <si>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</si>
  <si>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</si>
  <si>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</si>
  <si>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</si>
  <si>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</si>
  <si>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</si>
  <si>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</si>
  <si>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</si>
  <si>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</si>
  <si>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</si>
  <si>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</si>
  <si>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</si>
  <si>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</si>
  <si>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</si>
  <si>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</si>
  <si>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</si>
  <si>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</si>
  <si>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</si>
  <si>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</si>
  <si>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</si>
  <si>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</si>
  <si>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</si>
  <si>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</si>
  <si>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</si>
  <si>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</si>
  <si>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</si>
  <si>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</si>
  <si>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</si>
  <si>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</si>
  <si>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</si>
  <si>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</si>
  <si>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</si>
  <si>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</si>
  <si>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</si>
  <si>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</si>
  <si>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</si>
  <si>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</si>
  <si>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</si>
  <si>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</si>
  <si>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</si>
  <si>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</si>
  <si>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</si>
  <si>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</si>
  <si>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</si>
  <si>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</si>
  <si>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</si>
  <si>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</si>
  <si>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</si>
  <si>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</si>
  <si>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</si>
  <si>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</si>
  <si>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</si>
  <si>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</si>
  <si>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</si>
  <si>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</si>
  <si>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</si>
  <si>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</si>
  <si>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</si>
  <si>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</si>
  <si>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</si>
  <si>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</si>
  <si>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</si>
  <si>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</si>
  <si>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</si>
  <si>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</si>
  <si>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</si>
  <si>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</si>
  <si>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</si>
  <si>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</si>
  <si>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Medetomidine</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</si>
  <si>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</si>
  <si>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</si>
  <si>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</si>
  <si>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</si>
  <si>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</si>
  <si>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</si>
  <si>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</si>
  <si>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</si>
  <si>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</si>
  <si>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</si>
  <si>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</si>
  <si>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</si>
  <si>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</si>
  <si>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</si>
  <si>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</si>
  <si>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</si>
  <si>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</si>
  <si>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</si>
  <si>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</si>
  <si>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Version Final 1.1</t>
  </si>
  <si>
    <t>Final 1.1</t>
  </si>
  <si>
    <t>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</si>
</sst>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8">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5" fillId="12" borderId="0" xfId="24" applyAlignment="1">
      <alignment vertical="center"/>
    </xf>
    <xf numFmtId="2" fontId="0" fillId="5" borderId="0" xfId="0" applyNumberFormat="1">
      <alignment vertical="center"/>
    </xf>
    <xf numFmtId="11" fontId="0" fillId="5" borderId="0" xfId="0" applyNumberFormat="1">
      <alignment vertical="center"/>
    </xf>
    <xf numFmtId="0" fontId="0" fillId="5" borderId="0" xfId="0"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horizontal="left" vertical="top" wrapText="1"/>
    </xf>
    <xf numFmtId="0" fontId="0" fillId="5" borderId="0" xfId="0" applyAlignment="1">
      <alignment horizontal="left" vertical="top" wrapText="1"/>
    </xf>
    <xf numFmtId="0" fontId="0" fillId="5" borderId="0" xfId="0" applyAlignment="1">
      <alignment vertical="center" wrapText="1"/>
    </xf>
    <xf numFmtId="0" fontId="11" fillId="5" borderId="1" xfId="1" applyFill="1" applyAlignment="1">
      <alignment horizontal="left"/>
    </xf>
    <xf numFmtId="0" fontId="0" fillId="5" borderId="0" xfId="0" applyFill="1" applyAlignment="1">
      <alignment horizontal="left" vertical="center" wrapText="1"/>
    </xf>
    <xf numFmtId="0" fontId="11" fillId="5" borderId="1" xfId="12" applyFill="1" applyAlignment="1">
      <alignment horizontal="left" vertical="center"/>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10583</xdr:rowOff>
    </xdr:from>
    <xdr:to>
      <xdr:col>8</xdr:col>
      <xdr:colOff>533335</xdr:colOff>
      <xdr:row>41</xdr:row>
      <xdr:rowOff>51143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87917" y="1322916"/>
          <a:ext cx="9000001" cy="5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43" t="s">
        <v>105</v>
      </c>
      <c r="C2" s="143"/>
      <c r="D2" s="143"/>
      <c r="E2" s="143"/>
      <c r="F2" s="143"/>
      <c r="G2" s="143"/>
      <c r="H2" s="143"/>
      <c r="I2" s="143"/>
      <c r="J2" s="143"/>
      <c r="K2" s="143"/>
      <c r="L2" s="143"/>
      <c r="M2" s="143"/>
      <c r="N2" s="143"/>
      <c r="O2" s="143"/>
    </row>
    <row r="3" spans="2:16" ht="12.75" customHeight="1" thickTop="1" x14ac:dyDescent="0.2">
      <c r="B3" s="137" t="s">
        <v>248</v>
      </c>
    </row>
    <row r="4" spans="2:16" ht="12.75" customHeight="1" x14ac:dyDescent="0.2">
      <c r="B4" s="96" t="s">
        <v>228</v>
      </c>
    </row>
    <row r="5" spans="2:16" ht="12.75" customHeight="1" x14ac:dyDescent="0.2">
      <c r="B5" s="96" t="s">
        <v>219</v>
      </c>
    </row>
    <row r="7" spans="2:16" ht="80.099999999999994" customHeight="1" x14ac:dyDescent="0.2">
      <c r="B7" s="142" t="s">
        <v>104</v>
      </c>
      <c r="C7" s="142"/>
      <c r="D7" s="142"/>
      <c r="E7" s="142"/>
      <c r="F7" s="142"/>
      <c r="G7" s="142"/>
      <c r="H7" s="142"/>
      <c r="I7" s="142"/>
      <c r="J7" s="142"/>
      <c r="K7" s="142"/>
      <c r="L7" s="142"/>
      <c r="M7" s="142"/>
      <c r="N7" s="142"/>
      <c r="O7" s="142"/>
      <c r="P7" s="142"/>
    </row>
    <row r="11" spans="2:16" ht="12.75" customHeight="1" x14ac:dyDescent="0.2">
      <c r="B11" s="96" t="s">
        <v>220</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1" t="s">
        <v>196</v>
      </c>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ht="30.75" customHeight="1" x14ac:dyDescent="0.2">
      <c r="B19" s="130" t="s">
        <v>79</v>
      </c>
      <c r="C19" s="131">
        <v>42921</v>
      </c>
      <c r="D19" s="141" t="s">
        <v>221</v>
      </c>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ht="12.75" customHeight="1" x14ac:dyDescent="0.2">
      <c r="B20" s="130" t="s">
        <v>229</v>
      </c>
      <c r="C20" s="131">
        <v>42930</v>
      </c>
      <c r="D20" s="141" t="s">
        <v>230</v>
      </c>
      <c r="E20" s="141"/>
      <c r="F20" s="141"/>
      <c r="G20" s="141"/>
      <c r="H20" s="141"/>
      <c r="I20" s="141"/>
      <c r="J20" s="141"/>
      <c r="K20" s="141"/>
      <c r="L20" s="141"/>
      <c r="M20" s="141"/>
      <c r="N20" s="141"/>
      <c r="O20" s="141"/>
      <c r="P20" s="141"/>
      <c r="Q20" s="141"/>
      <c r="R20" s="141"/>
      <c r="S20" s="141"/>
      <c r="T20" s="141"/>
      <c r="U20" s="141"/>
      <c r="V20" s="141"/>
      <c r="W20" s="141"/>
      <c r="X20" s="141"/>
      <c r="Y20" s="141"/>
      <c r="Z20" s="141"/>
    </row>
    <row r="21" spans="2:26" ht="27.95" customHeight="1" x14ac:dyDescent="0.2">
      <c r="B21" s="130" t="s">
        <v>231</v>
      </c>
      <c r="C21" s="131">
        <v>43006</v>
      </c>
      <c r="D21" s="141" t="s">
        <v>232</v>
      </c>
      <c r="E21" s="141"/>
      <c r="F21" s="141"/>
      <c r="G21" s="141"/>
      <c r="H21" s="141"/>
      <c r="I21" s="141"/>
      <c r="J21" s="141"/>
      <c r="K21" s="141"/>
      <c r="L21" s="141"/>
      <c r="M21" s="141"/>
      <c r="N21" s="141"/>
      <c r="O21" s="141"/>
      <c r="P21" s="141"/>
      <c r="Q21" s="141"/>
      <c r="R21" s="141"/>
      <c r="S21" s="141"/>
      <c r="T21" s="141"/>
      <c r="U21" s="141"/>
      <c r="V21" s="141"/>
      <c r="W21" s="141"/>
      <c r="X21" s="141"/>
      <c r="Y21" s="141"/>
      <c r="Z21" s="141"/>
    </row>
    <row r="22" spans="2:26" ht="12.75" customHeight="1" x14ac:dyDescent="0.2">
      <c r="B22" s="130" t="s">
        <v>249</v>
      </c>
      <c r="C22" s="131">
        <v>43021</v>
      </c>
      <c r="D22" s="141" t="s">
        <v>250</v>
      </c>
      <c r="E22" s="141"/>
      <c r="F22" s="141"/>
      <c r="G22" s="141"/>
      <c r="H22" s="141"/>
      <c r="I22" s="141"/>
      <c r="J22" s="141"/>
      <c r="K22" s="141"/>
      <c r="L22" s="141"/>
      <c r="M22" s="141"/>
      <c r="N22" s="141"/>
      <c r="O22" s="141"/>
      <c r="P22" s="141"/>
      <c r="Q22" s="141"/>
      <c r="R22" s="141"/>
      <c r="S22" s="141"/>
      <c r="T22" s="141"/>
      <c r="U22" s="141"/>
      <c r="V22" s="141"/>
      <c r="W22" s="141"/>
      <c r="X22" s="141"/>
      <c r="Y22" s="141"/>
      <c r="Z22" s="141"/>
    </row>
    <row r="23" spans="2:26" ht="12.75" customHeight="1" x14ac:dyDescent="0.2">
      <c r="B23" s="130"/>
      <c r="C23" s="130"/>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2.75" customHeight="1" x14ac:dyDescent="0.2">
      <c r="B24" s="130"/>
      <c r="C24" s="130"/>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2:26" ht="12.75" customHeight="1" x14ac:dyDescent="0.2">
      <c r="B25" s="130"/>
      <c r="C25" s="130"/>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2.75" customHeight="1" x14ac:dyDescent="0.2">
      <c r="B26" s="130"/>
      <c r="C26" s="130"/>
      <c r="D26" s="141"/>
      <c r="E26" s="141"/>
      <c r="F26" s="141"/>
      <c r="G26" s="141"/>
      <c r="H26" s="141"/>
      <c r="I26" s="141"/>
      <c r="J26" s="141"/>
      <c r="K26" s="141"/>
      <c r="L26" s="141"/>
      <c r="M26" s="141"/>
      <c r="N26" s="141"/>
      <c r="O26" s="141"/>
      <c r="P26" s="141"/>
      <c r="Q26" s="141"/>
      <c r="R26" s="141"/>
      <c r="S26" s="141"/>
      <c r="T26" s="141"/>
      <c r="U26" s="141"/>
      <c r="V26" s="141"/>
      <c r="W26" s="141"/>
      <c r="X26" s="141"/>
      <c r="Y26" s="141"/>
      <c r="Z26" s="141"/>
    </row>
    <row r="27" spans="2:26" ht="12.75" customHeight="1" x14ac:dyDescent="0.2">
      <c r="B27" s="130"/>
      <c r="C27" s="130"/>
      <c r="D27" s="141"/>
      <c r="E27" s="141"/>
      <c r="F27" s="141"/>
      <c r="G27" s="141"/>
      <c r="H27" s="141"/>
      <c r="I27" s="141"/>
      <c r="J27" s="141"/>
      <c r="K27" s="141"/>
      <c r="L27" s="141"/>
      <c r="M27" s="141"/>
      <c r="N27" s="141"/>
      <c r="O27" s="141"/>
      <c r="P27" s="141"/>
      <c r="Q27" s="141"/>
      <c r="R27" s="141"/>
      <c r="S27" s="141"/>
      <c r="T27" s="141"/>
      <c r="U27" s="141"/>
      <c r="V27" s="141"/>
      <c r="W27" s="141"/>
      <c r="X27" s="141"/>
      <c r="Y27" s="141"/>
      <c r="Z27" s="141"/>
    </row>
    <row r="28" spans="2:26" ht="12.75" customHeight="1" x14ac:dyDescent="0.2">
      <c r="B28" s="130"/>
      <c r="C28" s="130"/>
      <c r="D28" s="141"/>
      <c r="E28" s="141"/>
      <c r="F28" s="141"/>
      <c r="G28" s="141"/>
      <c r="H28" s="141"/>
      <c r="I28" s="141"/>
      <c r="J28" s="141"/>
      <c r="K28" s="141"/>
      <c r="L28" s="141"/>
      <c r="M28" s="141"/>
      <c r="N28" s="141"/>
      <c r="O28" s="141"/>
      <c r="P28" s="141"/>
      <c r="Q28" s="141"/>
      <c r="R28" s="141"/>
      <c r="S28" s="141"/>
      <c r="T28" s="141"/>
      <c r="U28" s="141"/>
      <c r="V28" s="141"/>
      <c r="W28" s="141"/>
      <c r="X28" s="141"/>
      <c r="Y28" s="141"/>
      <c r="Z28" s="141"/>
    </row>
    <row r="29" spans="2:26" ht="12.75" customHeight="1" x14ac:dyDescent="0.2">
      <c r="B29" s="130"/>
      <c r="C29" s="130"/>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2:26" ht="12.75" customHeight="1" x14ac:dyDescent="0.2">
      <c r="B30" s="130"/>
      <c r="C30" s="130"/>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2:26" ht="12.75" customHeight="1" x14ac:dyDescent="0.2">
      <c r="B31" s="130"/>
      <c r="C31" s="130"/>
      <c r="D31" s="14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2:26" ht="12.75" customHeight="1" x14ac:dyDescent="0.2">
      <c r="B32" s="130"/>
      <c r="C32" s="130"/>
      <c r="D32" s="14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2:26" ht="12.75" customHeight="1" x14ac:dyDescent="0.2">
      <c r="B33" s="130"/>
      <c r="C33" s="130"/>
      <c r="D33" s="14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2:26" ht="12.75" customHeight="1" x14ac:dyDescent="0.2">
      <c r="B34" s="130"/>
      <c r="C34" s="130"/>
      <c r="D34" s="14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2:26" ht="12.75" customHeight="1" x14ac:dyDescent="0.2">
      <c r="B35" s="130"/>
      <c r="C35" s="130"/>
      <c r="D35" s="14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2:26" ht="12.75" customHeight="1" x14ac:dyDescent="0.2">
      <c r="B36" s="130"/>
      <c r="C36" s="130"/>
      <c r="D36" s="14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2.75" customHeight="1" x14ac:dyDescent="0.2">
      <c r="B37" s="130"/>
      <c r="C37" s="130"/>
      <c r="D37" s="14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ht="12.75" customHeight="1" x14ac:dyDescent="0.2">
      <c r="B38" s="130"/>
      <c r="C38" s="130"/>
      <c r="D38" s="14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2:26" ht="12.75" customHeight="1" x14ac:dyDescent="0.2">
      <c r="B39" s="130"/>
      <c r="C39" s="130"/>
      <c r="D39" s="14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2:26" ht="12.75" customHeight="1" x14ac:dyDescent="0.2">
      <c r="B40" s="130"/>
      <c r="C40" s="130"/>
      <c r="D40" s="14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2:26" ht="12.75" customHeight="1" x14ac:dyDescent="0.2">
      <c r="B41" s="130"/>
      <c r="C41" s="130"/>
      <c r="D41" s="14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2:26" ht="12.75" customHeight="1" x14ac:dyDescent="0.2">
      <c r="B42" s="130"/>
      <c r="C42" s="130"/>
      <c r="D42" s="14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2:26" ht="12.75" customHeight="1" x14ac:dyDescent="0.2">
      <c r="B43" s="130"/>
      <c r="C43" s="130"/>
      <c r="D43" s="14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2:26" ht="12.75" customHeight="1" x14ac:dyDescent="0.2">
      <c r="B44" s="130"/>
      <c r="C44" s="130"/>
      <c r="D44" s="14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2:26" ht="12.75" customHeight="1" x14ac:dyDescent="0.2">
      <c r="B45" s="130"/>
      <c r="C45" s="130"/>
      <c r="D45" s="14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2:26" ht="12.75" customHeight="1" x14ac:dyDescent="0.2">
      <c r="B46" s="130"/>
      <c r="C46" s="130"/>
      <c r="D46" s="14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2:26" ht="12.75" customHeight="1" x14ac:dyDescent="0.2">
      <c r="D47" s="129"/>
    </row>
    <row r="48" spans="2:26"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B7:P7"/>
    <mergeCell ref="B2:O2"/>
    <mergeCell ref="D18:Z18"/>
    <mergeCell ref="D19:Z19"/>
    <mergeCell ref="D20:Z20"/>
    <mergeCell ref="D21:Z21"/>
    <mergeCell ref="D22:Z22"/>
    <mergeCell ref="D23:Z23"/>
    <mergeCell ref="D24:Z24"/>
    <mergeCell ref="D25:Z25"/>
    <mergeCell ref="D26:Z26"/>
    <mergeCell ref="D27:Z27"/>
    <mergeCell ref="D28:Z28"/>
    <mergeCell ref="D29:Z29"/>
    <mergeCell ref="D30:Z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4" t="s">
        <v>105</v>
      </c>
      <c r="C2" s="174"/>
      <c r="D2" s="174"/>
      <c r="E2" s="174"/>
      <c r="F2" s="174"/>
      <c r="G2" s="174"/>
      <c r="H2" s="174"/>
      <c r="I2" s="174"/>
      <c r="J2" s="174"/>
      <c r="K2" s="174"/>
      <c r="L2" s="174"/>
      <c r="M2" s="174"/>
      <c r="N2" s="174"/>
      <c r="O2" s="174"/>
      <c r="P2" s="174"/>
      <c r="Q2" s="174"/>
      <c r="R2" s="174"/>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6" t="s">
        <v>50</v>
      </c>
      <c r="C4" s="176"/>
      <c r="D4" s="176"/>
      <c r="E4" s="176"/>
      <c r="F4" s="176"/>
      <c r="G4" s="176"/>
      <c r="H4" s="176"/>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70</v>
      </c>
      <c r="C6" s="3"/>
      <c r="D6" s="3"/>
      <c r="E6" s="3"/>
      <c r="F6" s="3"/>
      <c r="G6" s="56">
        <v>2.5</v>
      </c>
      <c r="H6" s="29" t="s">
        <v>184</v>
      </c>
      <c r="I6" s="3"/>
      <c r="J6" s="3"/>
      <c r="K6" s="3"/>
      <c r="L6" s="3"/>
      <c r="M6" s="3"/>
      <c r="N6" s="3"/>
      <c r="O6" s="3"/>
      <c r="P6" s="3"/>
      <c r="Q6" s="3"/>
      <c r="R6" s="3"/>
    </row>
    <row r="7" spans="2:18" ht="15" customHeight="1" x14ac:dyDescent="0.2">
      <c r="B7" s="3" t="s">
        <v>55</v>
      </c>
      <c r="C7" s="3"/>
      <c r="D7" s="3"/>
      <c r="E7" s="3"/>
      <c r="F7" s="3"/>
      <c r="G7" s="3">
        <f>Average_biocide_release_over_the_lifetime_of_the_paint_M</f>
        <v>0</v>
      </c>
      <c r="H7" s="29" t="s">
        <v>184</v>
      </c>
      <c r="I7" s="3"/>
      <c r="J7" s="3"/>
      <c r="K7" s="3"/>
      <c r="L7" s="3"/>
      <c r="M7" s="3"/>
      <c r="N7" s="3"/>
      <c r="O7" s="3"/>
      <c r="P7" s="3"/>
      <c r="Q7" s="3"/>
      <c r="R7" s="3"/>
    </row>
    <row r="8" spans="2:18" ht="15" customHeight="1" x14ac:dyDescent="0.2">
      <c r="B8" s="3" t="s">
        <v>56</v>
      </c>
      <c r="C8" s="3"/>
      <c r="D8" s="3"/>
      <c r="E8" s="3"/>
      <c r="F8" s="3"/>
      <c r="G8" s="38" t="e">
        <f>Average_biocide_release_over_the_lifetime_of_the_paint_C</f>
        <v>#DIV/0!</v>
      </c>
      <c r="H8" s="29" t="s">
        <v>184</v>
      </c>
      <c r="I8" s="3"/>
      <c r="J8" s="3"/>
      <c r="K8" s="3"/>
      <c r="L8" s="3"/>
      <c r="M8" s="3"/>
      <c r="N8" s="3"/>
      <c r="O8" s="3"/>
      <c r="P8" s="3"/>
      <c r="Q8" s="3"/>
      <c r="R8" s="3"/>
    </row>
    <row r="9" spans="2:18" ht="15" customHeight="1" x14ac:dyDescent="0.2">
      <c r="B9" s="3" t="s">
        <v>54</v>
      </c>
      <c r="C9" s="3"/>
      <c r="D9" s="3"/>
      <c r="E9" s="3"/>
      <c r="F9" s="3"/>
      <c r="G9" s="42">
        <f>IF(ISBLANK(Average_biocide_release_over_the_lifetime_of_the_paint_M),1,0)</f>
        <v>1</v>
      </c>
      <c r="H9" s="29"/>
      <c r="I9" s="3"/>
      <c r="J9" s="3"/>
      <c r="K9" s="3"/>
      <c r="L9" s="3"/>
      <c r="M9" s="3"/>
      <c r="N9" s="3"/>
      <c r="O9" s="3"/>
      <c r="P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184</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6" t="s">
        <v>69</v>
      </c>
      <c r="C13" s="176"/>
      <c r="D13" s="176"/>
      <c r="E13" s="176"/>
      <c r="F13" s="176"/>
      <c r="G13" s="176"/>
      <c r="H13" s="176"/>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9">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223</v>
      </c>
      <c r="F20" s="14" t="s">
        <v>224</v>
      </c>
      <c r="G20" s="14" t="s">
        <v>190</v>
      </c>
      <c r="H20" s="14" t="s">
        <v>225</v>
      </c>
      <c r="I20" s="14" t="s">
        <v>178</v>
      </c>
      <c r="J20" s="14" t="s">
        <v>226</v>
      </c>
      <c r="K20" s="14" t="s">
        <v>179</v>
      </c>
      <c r="L20" s="14" t="s">
        <v>227</v>
      </c>
      <c r="M20" s="13" t="s">
        <v>183</v>
      </c>
      <c r="N20" s="13" t="s">
        <v>182</v>
      </c>
      <c r="O20" s="13" t="s">
        <v>181</v>
      </c>
      <c r="P20" s="13" t="s">
        <v>191</v>
      </c>
      <c r="Q20" s="102" t="s">
        <v>61</v>
      </c>
      <c r="R20" s="102" t="s">
        <v>62</v>
      </c>
      <c r="S20" s="102" t="s">
        <v>63</v>
      </c>
      <c r="T20" s="102" t="s">
        <v>64</v>
      </c>
    </row>
    <row r="21" spans="2:22" ht="15" customHeight="1" x14ac:dyDescent="0.2">
      <c r="B21" s="104" t="s">
        <v>174</v>
      </c>
      <c r="C21" s="104" t="str">
        <f>Compound_Name</f>
        <v>Medetomidine</v>
      </c>
      <c r="D21" s="59">
        <v>100</v>
      </c>
      <c r="E21" s="105">
        <v>10.4846085810661</v>
      </c>
      <c r="F21" s="105">
        <v>0.646225591748953</v>
      </c>
      <c r="G21" s="105">
        <v>9.9422051176588908E-4</v>
      </c>
      <c r="H21" s="105">
        <v>6.1279421054602297E-5</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2E-3</v>
      </c>
      <c r="N21" s="132">
        <f>PNEC_Sediment_Inside</f>
        <v>1E-4</v>
      </c>
      <c r="O21" s="132">
        <f>PNEC_Aquatic_Surrounding</f>
        <v>2E-3</v>
      </c>
      <c r="P21" s="132">
        <f>PNEC_Sediment_Surrounding</f>
        <v>1E-4</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175</v>
      </c>
      <c r="C22" s="104" t="str">
        <f>Compound_Name</f>
        <v>Medetomidine</v>
      </c>
      <c r="D22" s="59">
        <v>100</v>
      </c>
      <c r="E22" s="105">
        <v>3.0742258602380801</v>
      </c>
      <c r="F22" s="105">
        <v>0.43936112798750399</v>
      </c>
      <c r="G22" s="105">
        <v>5.5747449338559799E-3</v>
      </c>
      <c r="H22" s="105">
        <v>7.9672943321924101E-4</v>
      </c>
      <c r="I22" s="106" t="e">
        <f t="shared" si="0"/>
        <v>#DIV/0!</v>
      </c>
      <c r="J22" s="106" t="e">
        <f t="shared" si="0"/>
        <v>#DIV/0!</v>
      </c>
      <c r="K22" s="106" t="e">
        <f t="shared" si="0"/>
        <v>#DIV/0!</v>
      </c>
      <c r="L22" s="106" t="e">
        <f t="shared" si="0"/>
        <v>#DIV/0!</v>
      </c>
      <c r="M22" s="132">
        <f>PNEC_Aquatic_Inside</f>
        <v>2E-3</v>
      </c>
      <c r="N22" s="132">
        <f>PNEC_Sediment_Inside</f>
        <v>1E-4</v>
      </c>
      <c r="O22" s="132">
        <f>PNEC_Aquatic_Surrounding</f>
        <v>2E-3</v>
      </c>
      <c r="P22" s="132">
        <f>PNEC_Sediment_Surrounding</f>
        <v>1E-4</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5" t="s">
        <v>185</v>
      </c>
      <c r="C2" s="145"/>
      <c r="D2" s="145"/>
      <c r="E2" s="145"/>
      <c r="F2" s="145"/>
      <c r="G2" s="145"/>
      <c r="H2" s="145"/>
      <c r="I2" s="145"/>
      <c r="J2" s="145"/>
    </row>
    <row r="3" spans="2:26" ht="13.5" thickTop="1" x14ac:dyDescent="0.2">
      <c r="B3" s="128" t="str">
        <f>Tooltype</f>
        <v>Freshwater calculator tool</v>
      </c>
    </row>
    <row r="5" spans="2:26" ht="27.95" customHeight="1" x14ac:dyDescent="0.2">
      <c r="B5" s="144" t="s">
        <v>233</v>
      </c>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x14ac:dyDescent="0.2">
      <c r="B6" s="144"/>
      <c r="C6" s="144"/>
      <c r="D6" s="144"/>
      <c r="E6" s="144"/>
      <c r="F6" s="144"/>
      <c r="G6" s="144"/>
      <c r="H6" s="144"/>
      <c r="I6" s="144"/>
      <c r="J6" s="144"/>
      <c r="K6" s="144"/>
      <c r="L6" s="144"/>
      <c r="M6" s="144"/>
      <c r="N6" s="144"/>
      <c r="O6" s="144"/>
      <c r="P6" s="144"/>
      <c r="Q6" s="144"/>
      <c r="R6" s="144"/>
      <c r="S6" s="144"/>
      <c r="T6" s="144"/>
      <c r="U6" s="144"/>
      <c r="V6" s="144"/>
      <c r="W6" s="144"/>
      <c r="X6" s="144"/>
      <c r="Y6" s="144"/>
      <c r="Z6" s="144"/>
    </row>
    <row r="7" spans="2:26" x14ac:dyDescent="0.2">
      <c r="B7" s="144" t="s">
        <v>234</v>
      </c>
      <c r="C7" s="144"/>
      <c r="D7" s="144"/>
      <c r="E7" s="144"/>
      <c r="F7" s="144"/>
      <c r="G7" s="144"/>
      <c r="H7" s="144"/>
      <c r="I7" s="144"/>
      <c r="J7" s="144"/>
      <c r="K7" s="144"/>
      <c r="L7" s="144"/>
      <c r="M7" s="144"/>
      <c r="N7" s="144"/>
      <c r="O7" s="144"/>
      <c r="P7" s="144"/>
      <c r="Q7" s="144"/>
      <c r="R7" s="144"/>
      <c r="S7" s="144"/>
      <c r="T7" s="144"/>
      <c r="U7" s="144"/>
      <c r="V7" s="144"/>
      <c r="W7" s="144"/>
      <c r="X7" s="144"/>
      <c r="Y7" s="144"/>
      <c r="Z7" s="144"/>
    </row>
    <row r="8" spans="2:26" x14ac:dyDescent="0.2">
      <c r="B8" s="144"/>
      <c r="C8" s="144"/>
      <c r="D8" s="144"/>
      <c r="E8" s="144"/>
      <c r="F8" s="144"/>
      <c r="G8" s="144"/>
      <c r="H8" s="144"/>
      <c r="I8" s="144"/>
      <c r="J8" s="144"/>
      <c r="K8" s="144"/>
      <c r="L8" s="144"/>
      <c r="M8" s="144"/>
      <c r="N8" s="144"/>
      <c r="O8" s="144"/>
      <c r="P8" s="144"/>
      <c r="Q8" s="144"/>
      <c r="R8" s="144"/>
      <c r="S8" s="144"/>
      <c r="T8" s="144"/>
      <c r="U8" s="144"/>
      <c r="V8" s="144"/>
      <c r="W8" s="144"/>
      <c r="X8" s="144"/>
      <c r="Y8" s="144"/>
      <c r="Z8" s="144"/>
    </row>
    <row r="9" spans="2:26" x14ac:dyDescent="0.2">
      <c r="B9" s="144" t="s">
        <v>235</v>
      </c>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2:26"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row>
    <row r="11" spans="2:26" ht="27.95" customHeight="1" x14ac:dyDescent="0.2">
      <c r="B11" s="144" t="s">
        <v>245</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row>
    <row r="12" spans="2:26" x14ac:dyDescent="0.2">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row>
    <row r="13" spans="2:26" ht="27.95" customHeight="1" x14ac:dyDescent="0.2">
      <c r="B13" s="144" t="s">
        <v>246</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row>
    <row r="14" spans="2:26" x14ac:dyDescent="0.2">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row>
    <row r="15" spans="2:26" ht="27.95" customHeight="1" x14ac:dyDescent="0.2">
      <c r="B15" s="144" t="s">
        <v>247</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row>
    <row r="16" spans="2:26" x14ac:dyDescent="0.2">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row>
    <row r="17" spans="2:26" ht="27.95" customHeight="1" x14ac:dyDescent="0.2">
      <c r="B17" s="144" t="s">
        <v>236</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row>
    <row r="18" spans="2:26" x14ac:dyDescent="0.2">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row>
    <row r="19" spans="2:26" ht="27.95" customHeight="1" x14ac:dyDescent="0.2">
      <c r="B19" s="144" t="s">
        <v>237</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row>
    <row r="20" spans="2:26" x14ac:dyDescent="0.2">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2:26" ht="27.95" customHeight="1" x14ac:dyDescent="0.2">
      <c r="B21" s="144" t="s">
        <v>238</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row>
    <row r="22" spans="2:26" x14ac:dyDescent="0.2">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3" spans="2:26" ht="27.95" customHeight="1" x14ac:dyDescent="0.2">
      <c r="B23" s="144" t="s">
        <v>239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row r="24" spans="2:26" x14ac:dyDescent="0.2">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2:26" x14ac:dyDescent="0.2">
      <c r="B25" s="144" t="s">
        <v>240</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2:26" x14ac:dyDescent="0.2">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2:26" ht="27.95" customHeight="1" x14ac:dyDescent="0.2">
      <c r="B27" s="144" t="s">
        <v>241</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row>
  </sheetData>
  <mergeCells count="24">
    <mergeCell ref="B2:J2"/>
    <mergeCell ref="B5:Z5"/>
    <mergeCell ref="B6:Z6"/>
    <mergeCell ref="B7:Z7"/>
    <mergeCell ref="B8:Z8"/>
    <mergeCell ref="B9:Z9"/>
    <mergeCell ref="B10:Z10"/>
    <mergeCell ref="B11:Z11"/>
    <mergeCell ref="B12:Z12"/>
    <mergeCell ref="B13:Z13"/>
    <mergeCell ref="B14:Z14"/>
    <mergeCell ref="B15:Z15"/>
    <mergeCell ref="B16:Z16"/>
    <mergeCell ref="B17:Z17"/>
    <mergeCell ref="B18:Z18"/>
    <mergeCell ref="B19:Z19"/>
    <mergeCell ref="B20:Z20"/>
    <mergeCell ref="B21:Z21"/>
    <mergeCell ref="B27:Z27"/>
    <mergeCell ref="B22:Z22"/>
    <mergeCell ref="B23:Z23"/>
    <mergeCell ref="B24:Z24"/>
    <mergeCell ref="B25:Z25"/>
    <mergeCell ref="B26:Z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6" t="s">
        <v>105</v>
      </c>
      <c r="C2" s="146"/>
      <c r="D2" s="146"/>
      <c r="E2" s="146"/>
      <c r="F2" s="146"/>
      <c r="G2" s="146"/>
      <c r="H2" s="146"/>
      <c r="I2" s="146"/>
      <c r="J2" s="146"/>
      <c r="K2" s="146"/>
      <c r="L2" s="146"/>
      <c r="M2" s="146"/>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197</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198</v>
      </c>
    </row>
    <row r="17" spans="2:2" ht="12.75" customHeight="1" x14ac:dyDescent="0.2"/>
    <row r="18" spans="2:2" ht="12.75" customHeight="1" x14ac:dyDescent="0.2">
      <c r="B18" s="90" t="s">
        <v>200</v>
      </c>
    </row>
    <row r="19" spans="2:2" ht="12.75" customHeight="1" x14ac:dyDescent="0.2"/>
    <row r="20" spans="2:2" ht="12.75" customHeight="1" x14ac:dyDescent="0.2">
      <c r="B20" s="116" t="s">
        <v>201</v>
      </c>
    </row>
    <row r="21" spans="2:2" ht="12.75" customHeight="1" x14ac:dyDescent="0.2"/>
    <row r="22" spans="2:2" ht="12.75" customHeight="1" x14ac:dyDescent="0.2">
      <c r="B22" s="90" t="s">
        <v>199</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3" width="10.125" style="3" customWidth="1"/>
    <col min="4" max="4" width="10.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7" t="s">
        <v>60</v>
      </c>
      <c r="C2" s="147"/>
      <c r="D2" s="147"/>
      <c r="E2" s="147"/>
      <c r="F2" s="147"/>
      <c r="G2" s="147"/>
      <c r="H2" s="147"/>
      <c r="I2" s="147"/>
      <c r="J2" s="147"/>
      <c r="K2" s="147"/>
      <c r="L2" s="147"/>
    </row>
    <row r="3" spans="2:12" ht="13.5" thickTop="1" x14ac:dyDescent="0.2">
      <c r="B3" s="128" t="str">
        <f>Tooltype</f>
        <v>Freshwater calculator tool</v>
      </c>
    </row>
    <row r="4" spans="2:12" ht="12.75" customHeight="1" x14ac:dyDescent="0.2"/>
    <row r="5" spans="2:12" ht="21" thickBot="1" x14ac:dyDescent="0.35">
      <c r="B5" s="133" t="s">
        <v>12</v>
      </c>
      <c r="F5" s="54"/>
      <c r="G5" s="147" t="s">
        <v>68</v>
      </c>
      <c r="H5" s="147"/>
    </row>
    <row r="6" spans="2:12" ht="15" customHeight="1" thickTop="1" x14ac:dyDescent="0.2">
      <c r="B6" s="134" t="str">
        <f>Compound_Name</f>
        <v>Medetomidine</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7" t="s">
        <v>59</v>
      </c>
      <c r="C9" s="147"/>
      <c r="D9" s="147"/>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168</v>
      </c>
      <c r="J11" s="49" t="s">
        <v>67</v>
      </c>
    </row>
    <row r="12" spans="2:12" x14ac:dyDescent="0.2">
      <c r="B12" s="124" t="s">
        <v>3</v>
      </c>
      <c r="C12" s="123">
        <v>2E-3</v>
      </c>
      <c r="D12" s="123">
        <v>2E-3</v>
      </c>
      <c r="E12" s="125" t="s">
        <v>171</v>
      </c>
    </row>
    <row r="13" spans="2:12" x14ac:dyDescent="0.2">
      <c r="B13" s="124" t="s">
        <v>4</v>
      </c>
      <c r="C13" s="123">
        <v>1E-4</v>
      </c>
      <c r="D13" s="123">
        <v>1E-4</v>
      </c>
      <c r="E13" s="125" t="s">
        <v>172</v>
      </c>
    </row>
    <row r="14" spans="2:12" x14ac:dyDescent="0.2"/>
    <row r="15" spans="2:12" ht="21" thickBot="1" x14ac:dyDescent="0.35">
      <c r="B15" s="147" t="s">
        <v>57</v>
      </c>
      <c r="C15" s="147"/>
      <c r="D15" s="147"/>
      <c r="E15" s="50"/>
      <c r="G15" s="47" t="s">
        <v>23</v>
      </c>
      <c r="H15" s="47"/>
      <c r="I15" s="47"/>
      <c r="J15" s="47"/>
      <c r="K15" s="47"/>
      <c r="L15" s="47"/>
    </row>
    <row r="16" spans="2:12" ht="14.25" thickTop="1" thickBot="1" x14ac:dyDescent="0.25">
      <c r="B16" s="48"/>
    </row>
    <row r="17" spans="2:12" ht="18" thickBot="1" x14ac:dyDescent="0.35">
      <c r="B17" s="151" t="s">
        <v>167</v>
      </c>
      <c r="C17" s="151"/>
      <c r="D17" s="151"/>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171</v>
      </c>
      <c r="E19" s="52"/>
      <c r="G19" s="127" t="s">
        <v>18</v>
      </c>
      <c r="H19" s="14" t="s">
        <v>19</v>
      </c>
      <c r="I19" s="14" t="s">
        <v>20</v>
      </c>
      <c r="J19" s="14" t="s">
        <v>21</v>
      </c>
      <c r="K19" s="14" t="s">
        <v>24</v>
      </c>
      <c r="L19" s="15" t="s">
        <v>22</v>
      </c>
    </row>
    <row r="20" spans="2:12" x14ac:dyDescent="0.2">
      <c r="B20" s="126" t="s">
        <v>4</v>
      </c>
      <c r="C20" s="99">
        <v>0</v>
      </c>
      <c r="D20" s="117" t="s">
        <v>172</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170</v>
      </c>
      <c r="K24" s="24" t="s">
        <v>49</v>
      </c>
      <c r="L24" s="17"/>
    </row>
    <row r="25" spans="2:12" x14ac:dyDescent="0.2">
      <c r="B25"/>
      <c r="C25"/>
      <c r="D25"/>
      <c r="E25"/>
      <c r="G25" s="33" t="s">
        <v>40</v>
      </c>
      <c r="H25" s="27" t="s">
        <v>34</v>
      </c>
      <c r="I25" s="43"/>
      <c r="J25" s="29" t="s">
        <v>169</v>
      </c>
      <c r="K25" s="24" t="s">
        <v>49</v>
      </c>
      <c r="L25" s="17"/>
    </row>
    <row r="26" spans="2:12" ht="29.25" customHeight="1" x14ac:dyDescent="0.2">
      <c r="B26"/>
      <c r="C26"/>
      <c r="D26"/>
      <c r="E26"/>
      <c r="G26" s="33" t="s">
        <v>186</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8" t="s">
        <v>37</v>
      </c>
      <c r="H28" s="149"/>
      <c r="I28" s="149"/>
      <c r="J28" s="149"/>
      <c r="K28" s="149"/>
      <c r="L28" s="150"/>
    </row>
    <row r="29" spans="2:12" ht="54" customHeight="1" thickTop="1" thickBot="1" x14ac:dyDescent="0.3">
      <c r="B29"/>
      <c r="C29"/>
      <c r="D29"/>
      <c r="E29"/>
      <c r="G29" s="33" t="s">
        <v>44</v>
      </c>
      <c r="H29" s="26" t="s">
        <v>38</v>
      </c>
      <c r="I29" s="35" t="e">
        <f>(La*a*Wa*ƿ*DFT)/VS</f>
        <v>#DIV/0!</v>
      </c>
      <c r="J29" s="29" t="s">
        <v>173</v>
      </c>
      <c r="K29" s="24" t="s">
        <v>47</v>
      </c>
      <c r="L29" s="17"/>
    </row>
    <row r="30" spans="2:12" ht="57.75" customHeight="1" thickTop="1" thickBot="1" x14ac:dyDescent="0.25">
      <c r="B30"/>
      <c r="C30"/>
      <c r="D30"/>
      <c r="E30"/>
      <c r="G30" s="32" t="s">
        <v>45</v>
      </c>
      <c r="H30" s="31" t="s">
        <v>39</v>
      </c>
      <c r="I30" s="36" t="e">
        <f>0.0329*(Mrel/t)</f>
        <v>#DIV/0!</v>
      </c>
      <c r="J30" s="30" t="s">
        <v>168</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Medetomidine</v>
      </c>
      <c r="L6" s="3"/>
      <c r="O6" s="68"/>
    </row>
    <row r="7" spans="1:15" x14ac:dyDescent="0.2">
      <c r="A7" s="68"/>
      <c r="C7" s="62" t="s">
        <v>82</v>
      </c>
      <c r="D7" t="str">
        <f>Version</f>
        <v>Version Final 1.1</v>
      </c>
      <c r="L7" s="3"/>
      <c r="O7" s="68"/>
    </row>
    <row r="8" spans="1:15" x14ac:dyDescent="0.2">
      <c r="A8" s="68"/>
      <c r="L8" s="3"/>
      <c r="O8" s="68"/>
    </row>
    <row r="9" spans="1:15" x14ac:dyDescent="0.2">
      <c r="A9" s="68"/>
      <c r="C9" s="159" t="s">
        <v>17</v>
      </c>
      <c r="D9" s="159"/>
      <c r="E9" s="159"/>
      <c r="F9" s="159"/>
      <c r="G9" s="159"/>
      <c r="L9" s="3"/>
      <c r="O9" s="68"/>
    </row>
    <row r="10" spans="1:15" s="66" customFormat="1" x14ac:dyDescent="0.2">
      <c r="A10" s="68"/>
      <c r="B10" s="3"/>
      <c r="C10" s="63"/>
      <c r="K10" s="3"/>
      <c r="L10" s="3"/>
      <c r="O10" s="68"/>
    </row>
    <row r="11" spans="1:15" x14ac:dyDescent="0.2">
      <c r="A11" s="68"/>
      <c r="C11" s="160" t="s">
        <v>92</v>
      </c>
      <c r="D11" s="160"/>
      <c r="E11" s="160"/>
      <c r="F11" s="160"/>
      <c r="G11" s="160"/>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135"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60" t="s">
        <v>59</v>
      </c>
      <c r="D15" s="160"/>
      <c r="E15" s="160"/>
      <c r="F15" s="160"/>
      <c r="G15" s="160"/>
      <c r="K15" s="3"/>
      <c r="L15" s="3"/>
      <c r="O15" s="68"/>
    </row>
    <row r="16" spans="1:15" s="66" customFormat="1" x14ac:dyDescent="0.2">
      <c r="A16" s="68"/>
      <c r="B16" s="3"/>
      <c r="C16" s="161" t="s">
        <v>183</v>
      </c>
      <c r="D16" s="161"/>
      <c r="E16" s="161"/>
      <c r="F16" s="161"/>
      <c r="G16" s="136">
        <f>PNEC_Aquatic_Inside</f>
        <v>2E-3</v>
      </c>
      <c r="K16" s="3"/>
      <c r="L16" s="3"/>
      <c r="O16" s="68"/>
    </row>
    <row r="17" spans="1:23" s="66" customFormat="1" x14ac:dyDescent="0.2">
      <c r="A17" s="68"/>
      <c r="B17" s="3"/>
      <c r="C17" s="161" t="s">
        <v>182</v>
      </c>
      <c r="D17" s="161"/>
      <c r="E17" s="161"/>
      <c r="F17" s="161"/>
      <c r="G17" s="136">
        <f>PNEC_Sediment_Inside</f>
        <v>1E-4</v>
      </c>
      <c r="K17" s="3"/>
      <c r="L17" s="3"/>
      <c r="O17" s="68"/>
    </row>
    <row r="18" spans="1:23" s="66" customFormat="1" x14ac:dyDescent="0.2">
      <c r="A18" s="68"/>
      <c r="B18" s="3"/>
      <c r="C18" s="161" t="s">
        <v>181</v>
      </c>
      <c r="D18" s="161"/>
      <c r="E18" s="161"/>
      <c r="F18" s="161"/>
      <c r="G18" s="136">
        <f>PNEC_Aquatic_Surrounding</f>
        <v>2E-3</v>
      </c>
      <c r="K18" s="3"/>
      <c r="L18" s="3"/>
      <c r="O18" s="68"/>
    </row>
    <row r="19" spans="1:23" x14ac:dyDescent="0.2">
      <c r="A19" s="68"/>
      <c r="C19" s="161" t="s">
        <v>180</v>
      </c>
      <c r="D19" s="161"/>
      <c r="E19" s="161"/>
      <c r="F19" s="161"/>
      <c r="G19" s="136">
        <f>PNEC_Sediment_Surrounding</f>
        <v>1E-4</v>
      </c>
      <c r="L19" s="3"/>
      <c r="O19" s="68"/>
    </row>
    <row r="20" spans="1:23" x14ac:dyDescent="0.2">
      <c r="A20" s="68"/>
      <c r="L20" s="3"/>
      <c r="O20" s="68"/>
    </row>
    <row r="21" spans="1:23" x14ac:dyDescent="0.2">
      <c r="A21" s="68"/>
      <c r="C21" s="160" t="s">
        <v>57</v>
      </c>
      <c r="D21" s="160"/>
      <c r="E21" s="160"/>
      <c r="F21" s="160"/>
      <c r="G21" s="160"/>
      <c r="L21" s="3"/>
      <c r="O21" s="68"/>
    </row>
    <row r="22" spans="1:23" ht="25.5" x14ac:dyDescent="0.2">
      <c r="A22" s="68"/>
      <c r="F22" s="118" t="s">
        <v>176</v>
      </c>
      <c r="G22" s="118" t="s">
        <v>177</v>
      </c>
      <c r="L22" s="3"/>
      <c r="O22" s="68"/>
    </row>
    <row r="23" spans="1:23" x14ac:dyDescent="0.2">
      <c r="A23" s="68"/>
      <c r="C23" t="s">
        <v>187</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62" t="s">
        <v>187</v>
      </c>
      <c r="D28" s="163"/>
      <c r="E28" s="164"/>
      <c r="F28" s="120" t="s">
        <v>212</v>
      </c>
      <c r="G28" s="120" t="s">
        <v>213</v>
      </c>
      <c r="H28" s="120" t="s">
        <v>214</v>
      </c>
      <c r="I28" s="120" t="s">
        <v>215</v>
      </c>
      <c r="J28" s="120" t="s">
        <v>61</v>
      </c>
      <c r="K28" s="120" t="s">
        <v>216</v>
      </c>
      <c r="L28" s="120" t="s">
        <v>217</v>
      </c>
      <c r="M28" s="120" t="s">
        <v>218</v>
      </c>
      <c r="N28" s="77"/>
      <c r="O28" s="84"/>
      <c r="P28" s="77"/>
      <c r="Q28" s="75"/>
      <c r="S28" s="75"/>
      <c r="T28" s="65"/>
      <c r="U28" s="65"/>
      <c r="V28" s="65"/>
      <c r="W28" s="65"/>
    </row>
    <row r="29" spans="1:23" x14ac:dyDescent="0.2">
      <c r="A29" s="68"/>
      <c r="C29" s="152" t="s">
        <v>87</v>
      </c>
      <c r="D29" s="153"/>
      <c r="E29" s="154"/>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5" t="s">
        <v>15</v>
      </c>
      <c r="D30" s="156"/>
      <c r="E30" s="157"/>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5" t="s">
        <v>16</v>
      </c>
      <c r="D31" s="156"/>
      <c r="E31" s="157"/>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5" t="s">
        <v>11</v>
      </c>
      <c r="E37" s="166"/>
      <c r="F37" s="114" t="s">
        <v>193</v>
      </c>
      <c r="G37" s="114" t="s">
        <v>194</v>
      </c>
      <c r="H37" s="114" t="s">
        <v>195</v>
      </c>
      <c r="I37" s="114" t="s">
        <v>192</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2" t="s">
        <v>174</v>
      </c>
      <c r="D84" s="153"/>
      <c r="E84" s="154"/>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5" t="s">
        <v>175</v>
      </c>
      <c r="D85" s="156"/>
      <c r="E85" s="157"/>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5" t="s">
        <v>11</v>
      </c>
      <c r="E89" s="166"/>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58" t="s">
        <v>174</v>
      </c>
      <c r="D136" s="158"/>
      <c r="E136" s="158"/>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58" t="s">
        <v>175</v>
      </c>
      <c r="D137" s="158"/>
      <c r="E137" s="158"/>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D37:E37"/>
    <mergeCell ref="D89:E89"/>
    <mergeCell ref="C84:E84"/>
    <mergeCell ref="C85:E85"/>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8" t="s">
        <v>105</v>
      </c>
      <c r="C2" s="168"/>
      <c r="D2" s="168"/>
      <c r="E2" s="168"/>
      <c r="F2" s="168"/>
      <c r="G2" s="168"/>
      <c r="H2" s="168"/>
      <c r="I2" s="168"/>
      <c r="J2" s="168"/>
      <c r="K2" s="168"/>
      <c r="L2" s="168"/>
      <c r="M2" s="168"/>
      <c r="N2" s="168"/>
    </row>
    <row r="3" spans="2:14" ht="13.5" thickTop="1" x14ac:dyDescent="0.2">
      <c r="B3" s="171" t="str">
        <f>Tooltype</f>
        <v>Freshwater calculator tool</v>
      </c>
      <c r="C3" s="171"/>
      <c r="D3" s="171"/>
      <c r="E3"/>
      <c r="F3"/>
      <c r="G3"/>
      <c r="H3"/>
      <c r="I3"/>
      <c r="J3"/>
      <c r="K3"/>
      <c r="L3"/>
      <c r="M3"/>
    </row>
    <row r="4" spans="2:14" ht="15" x14ac:dyDescent="0.2">
      <c r="B4" s="170" t="s">
        <v>90</v>
      </c>
      <c r="C4" s="170"/>
      <c r="D4" s="170"/>
      <c r="E4" s="170"/>
      <c r="F4" s="170"/>
      <c r="G4" s="170"/>
      <c r="H4" s="66"/>
      <c r="I4" s="66"/>
      <c r="J4" s="66"/>
      <c r="K4" s="66"/>
      <c r="L4" s="66"/>
      <c r="M4" s="66"/>
    </row>
    <row r="5" spans="2:14" x14ac:dyDescent="0.2">
      <c r="B5" s="169" t="s">
        <v>202</v>
      </c>
      <c r="C5" s="169"/>
      <c r="D5" s="169"/>
      <c r="E5" s="169"/>
      <c r="F5" s="169"/>
      <c r="G5" s="109">
        <f>PNEC_Aquatic_Inside</f>
        <v>2E-3</v>
      </c>
      <c r="I5"/>
      <c r="J5"/>
      <c r="K5"/>
      <c r="L5"/>
      <c r="M5"/>
    </row>
    <row r="6" spans="2:14" x14ac:dyDescent="0.2">
      <c r="B6" s="169" t="s">
        <v>203</v>
      </c>
      <c r="C6" s="169"/>
      <c r="D6" s="169"/>
      <c r="E6" s="169"/>
      <c r="F6" s="169"/>
      <c r="G6" s="109">
        <f>PNEC_Sediment_Inside</f>
        <v>1E-4</v>
      </c>
      <c r="I6"/>
      <c r="J6"/>
      <c r="K6"/>
      <c r="L6"/>
      <c r="M6"/>
    </row>
    <row r="7" spans="2:14" x14ac:dyDescent="0.2">
      <c r="B7" s="169" t="s">
        <v>204</v>
      </c>
      <c r="C7" s="169"/>
      <c r="D7" s="169"/>
      <c r="E7" s="169"/>
      <c r="F7" s="169"/>
      <c r="G7" s="109">
        <f>PNEC_Aquatic_Surrounding</f>
        <v>2E-3</v>
      </c>
      <c r="I7"/>
      <c r="J7"/>
      <c r="K7"/>
      <c r="L7"/>
      <c r="M7"/>
    </row>
    <row r="8" spans="2:14" x14ac:dyDescent="0.2">
      <c r="B8" s="169" t="s">
        <v>205</v>
      </c>
      <c r="C8" s="169"/>
      <c r="D8" s="169"/>
      <c r="E8" s="169"/>
      <c r="F8" s="169"/>
      <c r="G8" s="109">
        <f>PNEC_Sediment_Surrounding</f>
        <v>1E-4</v>
      </c>
      <c r="I8"/>
      <c r="J8"/>
      <c r="K8"/>
      <c r="L8"/>
      <c r="M8"/>
    </row>
    <row r="10" spans="2:14" ht="15" x14ac:dyDescent="0.2">
      <c r="B10" s="149" t="s">
        <v>65</v>
      </c>
      <c r="C10" s="149"/>
      <c r="D10" s="149"/>
      <c r="E10" s="149"/>
      <c r="F10" s="149"/>
      <c r="G10" s="149"/>
      <c r="H10" s="149"/>
      <c r="I10" s="149"/>
      <c r="J10" s="149"/>
      <c r="K10" s="149"/>
      <c r="L10" s="149"/>
      <c r="M10" s="149"/>
    </row>
    <row r="11" spans="2:14" ht="99.95" customHeight="1" x14ac:dyDescent="0.2">
      <c r="B11" s="107" t="s">
        <v>10</v>
      </c>
      <c r="C11" s="98" t="s">
        <v>189</v>
      </c>
      <c r="D11" s="98" t="s">
        <v>188</v>
      </c>
      <c r="E11" s="107" t="s">
        <v>12</v>
      </c>
      <c r="F11" s="14" t="s">
        <v>74</v>
      </c>
      <c r="G11" s="14" t="s">
        <v>210</v>
      </c>
      <c r="H11" s="14" t="s">
        <v>75</v>
      </c>
      <c r="I11" s="14" t="s">
        <v>211</v>
      </c>
      <c r="J11" s="14" t="s">
        <v>206</v>
      </c>
      <c r="K11" s="14" t="s">
        <v>207</v>
      </c>
      <c r="L11" s="14" t="s">
        <v>208</v>
      </c>
      <c r="M11" s="14" t="s">
        <v>209</v>
      </c>
    </row>
    <row r="12" spans="2:14" ht="14.25" x14ac:dyDescent="0.2">
      <c r="B12" s="108" t="s">
        <v>108</v>
      </c>
      <c r="C12" s="80" t="s">
        <v>109</v>
      </c>
      <c r="D12" s="80">
        <v>1</v>
      </c>
      <c r="E12" s="108" t="str">
        <f t="shared" ref="E12:E57" si="0">Compound_Name</f>
        <v>Medetomidine</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Medetomidine</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Medetomidine</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Medetomidine</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Medetomidine</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Medetomidine</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Medetomidine</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Medetomidine</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Medetomidine</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Medetomidine</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Medetomidine</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Medetomidine</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Medetomidine</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Medetomidine</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Medetomidine</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Medetomidine</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Medetomidine</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Medetomidine</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Medetomidine</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Medetomidine</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Medetomidine</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Medetomidine</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Medetomidine</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Medetomidine</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Medetomidine</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Medetomidine</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Medetomidine</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Medetomidine</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Medetomidine</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Medetomidine</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Medetomidine</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Medetomidine</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Medetomidine</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Medetomidine</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Medetomidine</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Medetomidine</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Medetomidine</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Medetomidine</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Medetomidine</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Medetomidine</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Medetomidine</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Medetomidine</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Medetomidine</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Medetomidine</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Medetomidine</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Medetomidine</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7" t="s">
        <v>86</v>
      </c>
      <c r="C58" s="167"/>
      <c r="D58" s="167"/>
      <c r="E58" s="167"/>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7" t="s">
        <v>15</v>
      </c>
      <c r="C59" s="167"/>
      <c r="D59" s="167"/>
      <c r="E59" s="167"/>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7" t="s">
        <v>16</v>
      </c>
      <c r="C60" s="167"/>
      <c r="D60" s="167"/>
      <c r="E60" s="167"/>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8" t="s">
        <v>105</v>
      </c>
      <c r="C2" s="168"/>
      <c r="D2" s="168"/>
      <c r="E2" s="168"/>
      <c r="F2" s="168"/>
      <c r="G2" s="168"/>
      <c r="H2" s="168"/>
      <c r="I2" s="168"/>
      <c r="J2" s="168"/>
      <c r="K2" s="168"/>
      <c r="L2" s="168"/>
    </row>
    <row r="3" spans="2:12" ht="13.5" thickTop="1" x14ac:dyDescent="0.2">
      <c r="B3" s="128" t="str">
        <f>Tooltype</f>
        <v>Freshwater calculator tool</v>
      </c>
      <c r="C3" s="3"/>
      <c r="D3" s="3"/>
      <c r="E3" s="3"/>
      <c r="F3" s="3"/>
      <c r="G3" s="3"/>
      <c r="H3" s="3"/>
      <c r="I3" s="3"/>
      <c r="J3" s="3"/>
      <c r="K3" s="3"/>
    </row>
    <row r="4" spans="2:12" ht="15" x14ac:dyDescent="0.2">
      <c r="B4" s="170" t="s">
        <v>90</v>
      </c>
      <c r="C4" s="170"/>
      <c r="D4" s="170"/>
      <c r="E4" s="170"/>
      <c r="F4" s="3"/>
      <c r="G4" s="3"/>
      <c r="H4" s="3"/>
      <c r="I4" s="3"/>
      <c r="J4" s="3"/>
      <c r="K4" s="3"/>
    </row>
    <row r="5" spans="2:12" x14ac:dyDescent="0.2">
      <c r="B5" s="169" t="s">
        <v>202</v>
      </c>
      <c r="C5" s="169"/>
      <c r="D5" s="169"/>
      <c r="E5" s="109">
        <f>PNEC_Aquatic_Inside</f>
        <v>2E-3</v>
      </c>
      <c r="F5" s="3"/>
      <c r="G5" s="3"/>
      <c r="H5" s="3"/>
      <c r="I5" s="3"/>
      <c r="J5" s="3"/>
      <c r="K5" s="3"/>
    </row>
    <row r="6" spans="2:12" x14ac:dyDescent="0.2">
      <c r="B6" s="169" t="s">
        <v>203</v>
      </c>
      <c r="C6" s="169"/>
      <c r="D6" s="169"/>
      <c r="E6" s="109">
        <f>PNEC_Sediment_Inside</f>
        <v>1E-4</v>
      </c>
      <c r="F6" s="3"/>
      <c r="G6" s="3"/>
      <c r="H6" s="3"/>
      <c r="I6" s="3"/>
      <c r="J6" s="3"/>
      <c r="K6" s="3"/>
    </row>
    <row r="7" spans="2:12" x14ac:dyDescent="0.2">
      <c r="B7" s="169" t="s">
        <v>204</v>
      </c>
      <c r="C7" s="169"/>
      <c r="D7" s="169"/>
      <c r="E7" s="109">
        <f>PNEC_Aquatic_Surrounding</f>
        <v>2E-3</v>
      </c>
      <c r="F7" s="3"/>
      <c r="G7" s="3"/>
      <c r="H7" s="3"/>
      <c r="I7" s="3"/>
      <c r="J7" s="3"/>
      <c r="K7" s="3"/>
    </row>
    <row r="8" spans="2:12" x14ac:dyDescent="0.2">
      <c r="B8" s="169" t="s">
        <v>205</v>
      </c>
      <c r="C8" s="169"/>
      <c r="D8" s="169"/>
      <c r="E8" s="109">
        <f>PNEC_Sediment_Surrounding</f>
        <v>1E-4</v>
      </c>
      <c r="F8" s="3"/>
      <c r="G8" s="3"/>
      <c r="H8" s="3"/>
      <c r="I8" s="3"/>
      <c r="J8" s="3"/>
      <c r="K8" s="3"/>
    </row>
    <row r="9" spans="2:12" ht="13.5" thickBot="1" x14ac:dyDescent="0.25"/>
    <row r="10" spans="2:12" ht="15" x14ac:dyDescent="0.2">
      <c r="B10" s="172" t="s">
        <v>106</v>
      </c>
      <c r="C10" s="173"/>
      <c r="D10" s="173"/>
      <c r="E10" s="173"/>
      <c r="F10" s="173"/>
      <c r="G10" s="173"/>
      <c r="H10" s="173"/>
      <c r="I10" s="173"/>
      <c r="J10" s="173"/>
      <c r="K10" s="173"/>
    </row>
    <row r="11" spans="2:12" ht="99.95" customHeight="1" x14ac:dyDescent="0.2">
      <c r="B11" s="107" t="s">
        <v>10</v>
      </c>
      <c r="C11" s="107" t="s">
        <v>12</v>
      </c>
      <c r="D11" s="14" t="s">
        <v>74</v>
      </c>
      <c r="E11" s="14" t="s">
        <v>210</v>
      </c>
      <c r="F11" s="14" t="s">
        <v>75</v>
      </c>
      <c r="G11" s="14" t="s">
        <v>211</v>
      </c>
      <c r="H11" s="14" t="s">
        <v>206</v>
      </c>
      <c r="I11" s="14" t="s">
        <v>207</v>
      </c>
      <c r="J11" s="14" t="s">
        <v>208</v>
      </c>
      <c r="K11" s="14" t="s">
        <v>209</v>
      </c>
    </row>
    <row r="12" spans="2:12" ht="14.25" x14ac:dyDescent="0.2">
      <c r="B12" s="110" t="s">
        <v>174</v>
      </c>
      <c r="C12" s="101" t="str">
        <f>Compound_Name</f>
        <v>Medetomidine</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175</v>
      </c>
      <c r="C13" s="101" t="str">
        <f>Compound_Name</f>
        <v>Medetomidine</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4" t="s">
        <v>105</v>
      </c>
      <c r="C2" s="174"/>
      <c r="D2" s="174"/>
      <c r="E2" s="174"/>
      <c r="F2" s="174"/>
      <c r="G2" s="174"/>
      <c r="H2" s="174"/>
      <c r="I2" s="174"/>
      <c r="J2" s="174"/>
      <c r="K2" s="174"/>
      <c r="L2" s="174"/>
      <c r="M2" s="174"/>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228</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4" t="s">
        <v>9</v>
      </c>
      <c r="C2" s="174"/>
      <c r="D2" s="174"/>
      <c r="E2" s="174"/>
      <c r="F2" s="174"/>
      <c r="G2" s="174"/>
      <c r="H2" s="174"/>
      <c r="I2" s="174"/>
      <c r="J2" s="174"/>
      <c r="K2" s="174"/>
      <c r="L2" s="174"/>
      <c r="M2" s="174"/>
      <c r="N2" s="174"/>
      <c r="O2" s="174"/>
      <c r="P2" s="174"/>
      <c r="Q2" s="174"/>
      <c r="R2" s="174"/>
    </row>
    <row r="3" spans="2:18" ht="15" customHeight="1" thickTop="1" x14ac:dyDescent="0.2">
      <c r="B3" s="171" t="str">
        <f>Tooltype</f>
        <v>Freshwater calculator tool</v>
      </c>
      <c r="C3" s="171"/>
      <c r="D3" s="171"/>
    </row>
    <row r="4" spans="2:18" ht="15" customHeight="1" thickBot="1" x14ac:dyDescent="0.35">
      <c r="B4" s="176" t="s">
        <v>50</v>
      </c>
      <c r="C4" s="176"/>
      <c r="D4" s="176"/>
      <c r="E4" s="176"/>
      <c r="F4" s="176"/>
      <c r="G4" s="176"/>
      <c r="H4" s="176"/>
      <c r="K4" s="176" t="s">
        <v>242</v>
      </c>
      <c r="L4" s="176"/>
      <c r="M4" s="176"/>
      <c r="N4" s="176"/>
      <c r="O4" s="176"/>
      <c r="P4" s="176"/>
      <c r="Q4" s="176"/>
    </row>
    <row r="5" spans="2:18" ht="15" customHeight="1" thickTop="1" x14ac:dyDescent="0.2"/>
    <row r="6" spans="2:18" ht="15" customHeight="1" x14ac:dyDescent="0.2">
      <c r="B6" s="3" t="s">
        <v>70</v>
      </c>
      <c r="G6" s="56">
        <v>2.5</v>
      </c>
      <c r="H6" s="29" t="s">
        <v>168</v>
      </c>
      <c r="K6" s="3" t="s">
        <v>244</v>
      </c>
      <c r="P6" s="60">
        <v>30.7</v>
      </c>
      <c r="Q6" s="3" t="s">
        <v>222</v>
      </c>
    </row>
    <row r="7" spans="2:18" ht="15" customHeight="1" x14ac:dyDescent="0.2">
      <c r="B7" s="3" t="s">
        <v>55</v>
      </c>
      <c r="G7" s="3">
        <f>Average_biocide_release_over_the_lifetime_of_the_paint_M</f>
        <v>0</v>
      </c>
      <c r="H7" s="29" t="s">
        <v>168</v>
      </c>
      <c r="K7" s="7" t="s">
        <v>243</v>
      </c>
      <c r="P7" s="138">
        <v>22</v>
      </c>
      <c r="Q7" s="3" t="s">
        <v>222</v>
      </c>
    </row>
    <row r="8" spans="2:18" ht="15" customHeight="1" x14ac:dyDescent="0.2">
      <c r="B8" s="3" t="s">
        <v>56</v>
      </c>
      <c r="G8" s="38" t="e">
        <f>Average_biocide_release_over_the_lifetime_of_the_paint_C</f>
        <v>#DIV/0!</v>
      </c>
      <c r="H8" s="29" t="s">
        <v>168</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168</v>
      </c>
    </row>
    <row r="11" spans="2:18" ht="15" customHeight="1" x14ac:dyDescent="0.2">
      <c r="B11" s="3" t="s">
        <v>51</v>
      </c>
      <c r="G11" s="38" t="e">
        <f>G10/G6</f>
        <v>#DIV/0!</v>
      </c>
      <c r="H11" s="3" t="s">
        <v>2</v>
      </c>
    </row>
    <row r="12" spans="2:18" ht="15" customHeight="1" x14ac:dyDescent="0.2">
      <c r="G12" s="38"/>
    </row>
    <row r="13" spans="2:18" ht="15" customHeight="1" thickBot="1" x14ac:dyDescent="0.35">
      <c r="B13" s="176" t="s">
        <v>69</v>
      </c>
      <c r="C13" s="176"/>
      <c r="D13" s="176"/>
      <c r="E13" s="176"/>
      <c r="F13" s="176"/>
      <c r="G13" s="176"/>
      <c r="H13" s="176"/>
    </row>
    <row r="14" spans="2:18" ht="15" customHeight="1" thickTop="1" x14ac:dyDescent="0.2"/>
    <row r="15" spans="2:18" ht="15" customHeight="1" x14ac:dyDescent="0.2">
      <c r="B15" s="3" t="s">
        <v>76</v>
      </c>
      <c r="G15" s="139">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70" t="s">
        <v>85</v>
      </c>
      <c r="C19" s="170"/>
      <c r="D19" s="170"/>
      <c r="E19" s="170"/>
      <c r="F19" s="170"/>
      <c r="G19" s="170"/>
      <c r="H19" s="170"/>
      <c r="I19" s="170"/>
      <c r="J19" s="170"/>
      <c r="K19" s="170"/>
      <c r="L19" s="170"/>
      <c r="M19" s="170"/>
      <c r="N19" s="170"/>
      <c r="O19" s="170"/>
      <c r="P19" s="170"/>
      <c r="Q19" s="170"/>
      <c r="R19" s="170"/>
      <c r="S19" s="170"/>
      <c r="T19" s="170"/>
      <c r="U19" s="170"/>
      <c r="V19" s="170"/>
    </row>
    <row r="20" spans="2:22" ht="95.1" customHeight="1" x14ac:dyDescent="0.2">
      <c r="B20" s="97" t="s">
        <v>10</v>
      </c>
      <c r="C20" s="98" t="s">
        <v>189</v>
      </c>
      <c r="D20" s="98" t="s">
        <v>188</v>
      </c>
      <c r="E20" s="97" t="s">
        <v>12</v>
      </c>
      <c r="F20" s="13" t="s">
        <v>77</v>
      </c>
      <c r="G20" s="14" t="s">
        <v>223</v>
      </c>
      <c r="H20" s="14" t="s">
        <v>224</v>
      </c>
      <c r="I20" s="14" t="s">
        <v>190</v>
      </c>
      <c r="J20" s="14" t="s">
        <v>225</v>
      </c>
      <c r="K20" s="14" t="s">
        <v>178</v>
      </c>
      <c r="L20" s="14" t="s">
        <v>226</v>
      </c>
      <c r="M20" s="14" t="s">
        <v>179</v>
      </c>
      <c r="N20" s="14" t="s">
        <v>227</v>
      </c>
      <c r="O20" s="13" t="s">
        <v>183</v>
      </c>
      <c r="P20" s="13" t="s">
        <v>182</v>
      </c>
      <c r="Q20" s="13" t="s">
        <v>181</v>
      </c>
      <c r="R20" s="13" t="s">
        <v>191</v>
      </c>
      <c r="S20" s="13" t="s">
        <v>61</v>
      </c>
      <c r="T20" s="13" t="s">
        <v>62</v>
      </c>
      <c r="U20" s="13" t="s">
        <v>63</v>
      </c>
      <c r="V20" s="13" t="s">
        <v>64</v>
      </c>
    </row>
    <row r="21" spans="2:22" ht="14.25" customHeight="1" x14ac:dyDescent="0.2">
      <c r="B21" s="101" t="s">
        <v>108</v>
      </c>
      <c r="C21" s="12" t="s">
        <v>109</v>
      </c>
      <c r="D21" s="12">
        <v>1</v>
      </c>
      <c r="E21" s="101" t="str">
        <f t="shared" ref="E21:E66" si="0">Compound_Name</f>
        <v>Medetomidine</v>
      </c>
      <c r="F21" s="59">
        <v>220</v>
      </c>
      <c r="G21" s="105">
        <v>144.72174320220901</v>
      </c>
      <c r="H21" s="105">
        <v>2.9733394902944599</v>
      </c>
      <c r="I21" s="105">
        <v>5.4269316502419899E-3</v>
      </c>
      <c r="J21" s="105">
        <v>1.11497484388868E-4</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7">
        <f>PNEC_Aquatic_Inside</f>
        <v>2E-3</v>
      </c>
      <c r="P21" s="177">
        <f>PNEC_Sediment_Inside</f>
        <v>1E-4</v>
      </c>
      <c r="Q21" s="177">
        <f>PNEC_Aquatic_Surrounding</f>
        <v>2E-3</v>
      </c>
      <c r="R21" s="177">
        <f>PNEC_Sediment_Surrounding</f>
        <v>1E-4</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Medetomidine</v>
      </c>
      <c r="F22" s="59">
        <v>252</v>
      </c>
      <c r="G22" s="105">
        <v>121.308409290314</v>
      </c>
      <c r="H22" s="105">
        <v>2.4923075124621401</v>
      </c>
      <c r="I22" s="105">
        <v>7.2803072548898199E-3</v>
      </c>
      <c r="J22" s="105">
        <v>1.4957548683772399E-4</v>
      </c>
      <c r="K22" s="57" t="e">
        <f t="shared" si="1"/>
        <v>#DIV/0!</v>
      </c>
      <c r="L22" s="57" t="e">
        <f t="shared" si="2"/>
        <v>#DIV/0!</v>
      </c>
      <c r="M22" s="57" t="e">
        <f t="shared" si="3"/>
        <v>#DIV/0!</v>
      </c>
      <c r="N22" s="57" t="e">
        <f t="shared" si="4"/>
        <v>#DIV/0!</v>
      </c>
      <c r="O22" s="177"/>
      <c r="P22" s="177"/>
      <c r="Q22" s="177"/>
      <c r="R22" s="177"/>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Medetomidine</v>
      </c>
      <c r="F23" s="59">
        <v>330</v>
      </c>
      <c r="G23" s="105">
        <v>21.3529234480858</v>
      </c>
      <c r="H23" s="105">
        <v>1.8425415825843801</v>
      </c>
      <c r="I23" s="105">
        <v>6.6699835389226799E-3</v>
      </c>
      <c r="J23" s="105">
        <v>5.7555219628132703E-4</v>
      </c>
      <c r="K23" s="57" t="e">
        <f t="shared" si="1"/>
        <v>#DIV/0!</v>
      </c>
      <c r="L23" s="57" t="e">
        <f t="shared" si="2"/>
        <v>#DIV/0!</v>
      </c>
      <c r="M23" s="57" t="e">
        <f t="shared" si="3"/>
        <v>#DIV/0!</v>
      </c>
      <c r="N23" s="57" t="e">
        <f t="shared" si="4"/>
        <v>#DIV/0!</v>
      </c>
      <c r="O23" s="177"/>
      <c r="P23" s="177"/>
      <c r="Q23" s="177"/>
      <c r="R23" s="177"/>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Medetomidine</v>
      </c>
      <c r="F24" s="59">
        <v>577</v>
      </c>
      <c r="G24" s="105">
        <v>53.052328958511403</v>
      </c>
      <c r="H24" s="105">
        <v>4.5778800344467196</v>
      </c>
      <c r="I24" s="105">
        <v>7.9382283164401695E-3</v>
      </c>
      <c r="J24" s="105">
        <v>6.8498890856062602E-4</v>
      </c>
      <c r="K24" s="57" t="e">
        <f t="shared" si="1"/>
        <v>#DIV/0!</v>
      </c>
      <c r="L24" s="57" t="e">
        <f t="shared" si="2"/>
        <v>#DIV/0!</v>
      </c>
      <c r="M24" s="57" t="e">
        <f t="shared" si="3"/>
        <v>#DIV/0!</v>
      </c>
      <c r="N24" s="57" t="e">
        <f t="shared" si="4"/>
        <v>#DIV/0!</v>
      </c>
      <c r="O24" s="177"/>
      <c r="P24" s="177"/>
      <c r="Q24" s="177"/>
      <c r="R24" s="177"/>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Medetomidine</v>
      </c>
      <c r="F25" s="59">
        <v>100</v>
      </c>
      <c r="G25" s="105">
        <v>86.166060838699394</v>
      </c>
      <c r="H25" s="105">
        <v>3.0142951413989101</v>
      </c>
      <c r="I25" s="105">
        <v>2.8974927105761602E-3</v>
      </c>
      <c r="J25" s="105">
        <v>1.01361232765535E-4</v>
      </c>
      <c r="K25" s="57" t="e">
        <f t="shared" si="1"/>
        <v>#DIV/0!</v>
      </c>
      <c r="L25" s="57" t="e">
        <f t="shared" si="2"/>
        <v>#DIV/0!</v>
      </c>
      <c r="M25" s="57" t="e">
        <f t="shared" si="3"/>
        <v>#DIV/0!</v>
      </c>
      <c r="N25" s="57" t="e">
        <f t="shared" si="4"/>
        <v>#DIV/0!</v>
      </c>
      <c r="O25" s="177"/>
      <c r="P25" s="177"/>
      <c r="Q25" s="177"/>
      <c r="R25" s="177"/>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Medetomidine</v>
      </c>
      <c r="F26" s="59">
        <v>260</v>
      </c>
      <c r="G26" s="105">
        <v>122.942858695984</v>
      </c>
      <c r="H26" s="105">
        <v>4.3008355551958104</v>
      </c>
      <c r="I26" s="105">
        <v>1.55393644338683E-3</v>
      </c>
      <c r="J26" s="105">
        <v>5.43604172339986E-5</v>
      </c>
      <c r="K26" s="57" t="e">
        <f t="shared" si="1"/>
        <v>#DIV/0!</v>
      </c>
      <c r="L26" s="57" t="e">
        <f t="shared" si="2"/>
        <v>#DIV/0!</v>
      </c>
      <c r="M26" s="57" t="e">
        <f t="shared" si="3"/>
        <v>#DIV/0!</v>
      </c>
      <c r="N26" s="57" t="e">
        <f t="shared" si="4"/>
        <v>#DIV/0!</v>
      </c>
      <c r="O26" s="177"/>
      <c r="P26" s="177"/>
      <c r="Q26" s="177"/>
      <c r="R26" s="177"/>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Medetomidine</v>
      </c>
      <c r="F27" s="59">
        <v>168</v>
      </c>
      <c r="G27" s="105">
        <v>90.662028665542607</v>
      </c>
      <c r="H27" s="105">
        <v>3.17157485723496</v>
      </c>
      <c r="I27" s="105">
        <v>7.0495943222583001E-3</v>
      </c>
      <c r="J27" s="105">
        <v>2.46611689168882E-4</v>
      </c>
      <c r="K27" s="57" t="e">
        <f t="shared" si="1"/>
        <v>#DIV/0!</v>
      </c>
      <c r="L27" s="57" t="e">
        <f t="shared" si="2"/>
        <v>#DIV/0!</v>
      </c>
      <c r="M27" s="57" t="e">
        <f t="shared" si="3"/>
        <v>#DIV/0!</v>
      </c>
      <c r="N27" s="57" t="e">
        <f t="shared" si="4"/>
        <v>#DIV/0!</v>
      </c>
      <c r="O27" s="177"/>
      <c r="P27" s="177"/>
      <c r="Q27" s="177"/>
      <c r="R27" s="177"/>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Medetomidine</v>
      </c>
      <c r="F28" s="59">
        <v>235</v>
      </c>
      <c r="G28" s="105">
        <v>83.629743976593005</v>
      </c>
      <c r="H28" s="105">
        <v>85.050457401275594</v>
      </c>
      <c r="I28" s="105">
        <v>3.3168694417023899E-4</v>
      </c>
      <c r="J28" s="105">
        <v>3.3732169331566802E-4</v>
      </c>
      <c r="K28" s="57" t="e">
        <f t="shared" si="1"/>
        <v>#DIV/0!</v>
      </c>
      <c r="L28" s="57" t="e">
        <f t="shared" si="2"/>
        <v>#DIV/0!</v>
      </c>
      <c r="M28" s="57" t="e">
        <f t="shared" si="3"/>
        <v>#DIV/0!</v>
      </c>
      <c r="N28" s="57" t="e">
        <f t="shared" si="4"/>
        <v>#DIV/0!</v>
      </c>
      <c r="O28" s="177"/>
      <c r="P28" s="177"/>
      <c r="Q28" s="177"/>
      <c r="R28" s="177"/>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Medetomidine</v>
      </c>
      <c r="F29" s="59">
        <v>175</v>
      </c>
      <c r="G29" s="105">
        <v>147.73245815277099</v>
      </c>
      <c r="H29" s="105">
        <v>150.24216068267799</v>
      </c>
      <c r="I29" s="105">
        <v>1.1572283410350799E-3</v>
      </c>
      <c r="J29" s="105">
        <v>1.1768875257500101E-3</v>
      </c>
      <c r="K29" s="57" t="e">
        <f t="shared" si="1"/>
        <v>#DIV/0!</v>
      </c>
      <c r="L29" s="57" t="e">
        <f t="shared" si="2"/>
        <v>#DIV/0!</v>
      </c>
      <c r="M29" s="57" t="e">
        <f t="shared" si="3"/>
        <v>#DIV/0!</v>
      </c>
      <c r="N29" s="57" t="e">
        <f t="shared" si="4"/>
        <v>#DIV/0!</v>
      </c>
      <c r="O29" s="177"/>
      <c r="P29" s="177"/>
      <c r="Q29" s="177"/>
      <c r="R29" s="177"/>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Medetomidine</v>
      </c>
      <c r="F30" s="59">
        <v>68</v>
      </c>
      <c r="G30" s="105">
        <v>222.07283432006801</v>
      </c>
      <c r="H30" s="105">
        <v>225.845442886353</v>
      </c>
      <c r="I30" s="105">
        <v>1.4018209981259101E-3</v>
      </c>
      <c r="J30" s="105">
        <v>1.42563535335891E-3</v>
      </c>
      <c r="K30" s="57" t="e">
        <f t="shared" si="1"/>
        <v>#DIV/0!</v>
      </c>
      <c r="L30" s="57" t="e">
        <f t="shared" si="2"/>
        <v>#DIV/0!</v>
      </c>
      <c r="M30" s="57" t="e">
        <f t="shared" si="3"/>
        <v>#DIV/0!</v>
      </c>
      <c r="N30" s="57" t="e">
        <f t="shared" si="4"/>
        <v>#DIV/0!</v>
      </c>
      <c r="O30" s="177"/>
      <c r="P30" s="177"/>
      <c r="Q30" s="177"/>
      <c r="R30" s="177"/>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Medetomidine</v>
      </c>
      <c r="F31" s="59">
        <v>137</v>
      </c>
      <c r="G31" s="105">
        <v>10.9802242290974</v>
      </c>
      <c r="H31" s="105">
        <v>11.1667579627037</v>
      </c>
      <c r="I31" s="105">
        <v>1.02529075473664E-3</v>
      </c>
      <c r="J31" s="105">
        <v>1.0427085619054801E-3</v>
      </c>
      <c r="K31" s="57" t="e">
        <f t="shared" si="1"/>
        <v>#DIV/0!</v>
      </c>
      <c r="L31" s="57" t="e">
        <f t="shared" si="2"/>
        <v>#DIV/0!</v>
      </c>
      <c r="M31" s="57" t="e">
        <f t="shared" si="3"/>
        <v>#DIV/0!</v>
      </c>
      <c r="N31" s="57" t="e">
        <f t="shared" si="4"/>
        <v>#DIV/0!</v>
      </c>
      <c r="O31" s="177"/>
      <c r="P31" s="177"/>
      <c r="Q31" s="177"/>
      <c r="R31" s="177"/>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Medetomidine</v>
      </c>
      <c r="F32" s="59">
        <v>50</v>
      </c>
      <c r="G32" s="105">
        <v>2438.3845487213098</v>
      </c>
      <c r="H32" s="105">
        <v>2479.8081784820602</v>
      </c>
      <c r="I32" s="105">
        <v>1.1982624023645901E-3</v>
      </c>
      <c r="J32" s="105">
        <v>1.2186186781400501E-3</v>
      </c>
      <c r="K32" s="57" t="e">
        <f t="shared" si="1"/>
        <v>#DIV/0!</v>
      </c>
      <c r="L32" s="57" t="e">
        <f t="shared" si="2"/>
        <v>#DIV/0!</v>
      </c>
      <c r="M32" s="57" t="e">
        <f t="shared" si="3"/>
        <v>#DIV/0!</v>
      </c>
      <c r="N32" s="57" t="e">
        <f t="shared" si="4"/>
        <v>#DIV/0!</v>
      </c>
      <c r="O32" s="177"/>
      <c r="P32" s="177"/>
      <c r="Q32" s="177"/>
      <c r="R32" s="177"/>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Medetomidine</v>
      </c>
      <c r="F33" s="59">
        <v>1000</v>
      </c>
      <c r="G33" s="105">
        <v>53.7693871688843</v>
      </c>
      <c r="H33" s="105">
        <v>54.682830734252903</v>
      </c>
      <c r="I33" s="105">
        <v>6.6655422865551399E-4</v>
      </c>
      <c r="J33" s="105">
        <v>6.7787775801965205E-4</v>
      </c>
      <c r="K33" s="57" t="e">
        <f t="shared" si="1"/>
        <v>#DIV/0!</v>
      </c>
      <c r="L33" s="57" t="e">
        <f t="shared" si="2"/>
        <v>#DIV/0!</v>
      </c>
      <c r="M33" s="57" t="e">
        <f t="shared" si="3"/>
        <v>#DIV/0!</v>
      </c>
      <c r="N33" s="57" t="e">
        <f t="shared" si="4"/>
        <v>#DIV/0!</v>
      </c>
      <c r="O33" s="177"/>
      <c r="P33" s="177"/>
      <c r="Q33" s="177"/>
      <c r="R33" s="177"/>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Medetomidine</v>
      </c>
      <c r="F34" s="59">
        <v>150</v>
      </c>
      <c r="G34" s="105">
        <v>41.454516553878797</v>
      </c>
      <c r="H34" s="105">
        <v>12.775380212068599</v>
      </c>
      <c r="I34" s="105">
        <v>4.6936773479198304E-3</v>
      </c>
      <c r="J34" s="105">
        <v>1.44648925573468E-3</v>
      </c>
      <c r="K34" s="57" t="e">
        <f t="shared" si="1"/>
        <v>#DIV/0!</v>
      </c>
      <c r="L34" s="57" t="e">
        <f t="shared" si="2"/>
        <v>#DIV/0!</v>
      </c>
      <c r="M34" s="57" t="e">
        <f t="shared" si="3"/>
        <v>#DIV/0!</v>
      </c>
      <c r="N34" s="57" t="e">
        <f t="shared" si="4"/>
        <v>#DIV/0!</v>
      </c>
      <c r="O34" s="177"/>
      <c r="P34" s="177"/>
      <c r="Q34" s="177"/>
      <c r="R34" s="177"/>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Medetomidine</v>
      </c>
      <c r="F35" s="59">
        <v>147</v>
      </c>
      <c r="G35" s="105">
        <v>3.8288536936044699</v>
      </c>
      <c r="H35" s="105">
        <v>3.2320899158716201</v>
      </c>
      <c r="I35" s="105">
        <v>1.25223342206196E-3</v>
      </c>
      <c r="J35" s="105">
        <v>1.05706076306274E-3</v>
      </c>
      <c r="K35" s="57" t="e">
        <f t="shared" si="1"/>
        <v>#DIV/0!</v>
      </c>
      <c r="L35" s="57" t="e">
        <f t="shared" si="2"/>
        <v>#DIV/0!</v>
      </c>
      <c r="M35" s="57" t="e">
        <f t="shared" si="3"/>
        <v>#DIV/0!</v>
      </c>
      <c r="N35" s="57" t="e">
        <f t="shared" si="4"/>
        <v>#DIV/0!</v>
      </c>
      <c r="O35" s="177"/>
      <c r="P35" s="177"/>
      <c r="Q35" s="177"/>
      <c r="R35" s="177"/>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Medetomidine</v>
      </c>
      <c r="F36" s="59">
        <v>379</v>
      </c>
      <c r="G36" s="105">
        <v>28.736121659278901</v>
      </c>
      <c r="H36" s="105">
        <v>1.56939058363438</v>
      </c>
      <c r="I36" s="105">
        <v>2.7239504322460598E-3</v>
      </c>
      <c r="J36" s="105">
        <v>1.48765453335689E-4</v>
      </c>
      <c r="K36" s="57" t="e">
        <f t="shared" si="1"/>
        <v>#DIV/0!</v>
      </c>
      <c r="L36" s="57" t="e">
        <f t="shared" si="2"/>
        <v>#DIV/0!</v>
      </c>
      <c r="M36" s="57" t="e">
        <f t="shared" si="3"/>
        <v>#DIV/0!</v>
      </c>
      <c r="N36" s="57" t="e">
        <f t="shared" si="4"/>
        <v>#DIV/0!</v>
      </c>
      <c r="O36" s="177"/>
      <c r="P36" s="177"/>
      <c r="Q36" s="177"/>
      <c r="R36" s="177"/>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Medetomidine</v>
      </c>
      <c r="F37" s="59">
        <v>1550</v>
      </c>
      <c r="G37" s="105">
        <v>2.4925140145420999</v>
      </c>
      <c r="H37" s="105">
        <v>5.3769697141647299</v>
      </c>
      <c r="I37" s="105">
        <v>3.2148614712449797E-4</v>
      </c>
      <c r="J37" s="105">
        <v>6.9352520051097605E-4</v>
      </c>
      <c r="K37" s="57" t="e">
        <f t="shared" si="1"/>
        <v>#DIV/0!</v>
      </c>
      <c r="L37" s="57" t="e">
        <f t="shared" si="2"/>
        <v>#DIV/0!</v>
      </c>
      <c r="M37" s="57" t="e">
        <f t="shared" si="3"/>
        <v>#DIV/0!</v>
      </c>
      <c r="N37" s="57" t="e">
        <f t="shared" si="4"/>
        <v>#DIV/0!</v>
      </c>
      <c r="O37" s="177"/>
      <c r="P37" s="177"/>
      <c r="Q37" s="177"/>
      <c r="R37" s="177"/>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Medetomidine</v>
      </c>
      <c r="F38" s="59">
        <v>376</v>
      </c>
      <c r="G38" s="105">
        <v>0.70364794813096498</v>
      </c>
      <c r="H38" s="105">
        <v>2.75127139866352</v>
      </c>
      <c r="I38" s="105">
        <v>8.7970319865695196E-5</v>
      </c>
      <c r="J38" s="105">
        <v>3.4396494330689201E-4</v>
      </c>
      <c r="K38" s="57" t="e">
        <f t="shared" si="1"/>
        <v>#DIV/0!</v>
      </c>
      <c r="L38" s="57" t="e">
        <f t="shared" si="2"/>
        <v>#DIV/0!</v>
      </c>
      <c r="M38" s="57" t="e">
        <f t="shared" si="3"/>
        <v>#DIV/0!</v>
      </c>
      <c r="N38" s="57" t="e">
        <f t="shared" si="4"/>
        <v>#DIV/0!</v>
      </c>
      <c r="O38" s="177"/>
      <c r="P38" s="177"/>
      <c r="Q38" s="177"/>
      <c r="R38" s="177"/>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Medetomidine</v>
      </c>
      <c r="F39" s="59">
        <v>627</v>
      </c>
      <c r="G39" s="105">
        <v>0.243697433210909</v>
      </c>
      <c r="H39" s="105">
        <v>0.13448540670797199</v>
      </c>
      <c r="I39" s="105">
        <v>4.4953863650405002E-4</v>
      </c>
      <c r="J39" s="105">
        <v>2.4807970178851598E-4</v>
      </c>
      <c r="K39" s="57" t="e">
        <f t="shared" si="1"/>
        <v>#DIV/0!</v>
      </c>
      <c r="L39" s="57" t="e">
        <f t="shared" si="2"/>
        <v>#DIV/0!</v>
      </c>
      <c r="M39" s="57" t="e">
        <f t="shared" si="3"/>
        <v>#DIV/0!</v>
      </c>
      <c r="N39" s="57" t="e">
        <f t="shared" si="4"/>
        <v>#DIV/0!</v>
      </c>
      <c r="O39" s="177"/>
      <c r="P39" s="177"/>
      <c r="Q39" s="177"/>
      <c r="R39" s="177"/>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Medetomidine</v>
      </c>
      <c r="F40" s="59">
        <v>80</v>
      </c>
      <c r="G40" s="105">
        <v>8.2462777733802799</v>
      </c>
      <c r="H40" s="105">
        <v>0.34210119869560002</v>
      </c>
      <c r="I40" s="105">
        <v>7.5964609966225304E-3</v>
      </c>
      <c r="J40" s="105">
        <v>3.15143205595329E-4</v>
      </c>
      <c r="K40" s="57" t="e">
        <f t="shared" si="1"/>
        <v>#DIV/0!</v>
      </c>
      <c r="L40" s="57" t="e">
        <f t="shared" si="2"/>
        <v>#DIV/0!</v>
      </c>
      <c r="M40" s="57" t="e">
        <f t="shared" si="3"/>
        <v>#DIV/0!</v>
      </c>
      <c r="N40" s="57" t="e">
        <f t="shared" si="4"/>
        <v>#DIV/0!</v>
      </c>
      <c r="O40" s="177"/>
      <c r="P40" s="177"/>
      <c r="Q40" s="177"/>
      <c r="R40" s="177"/>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Medetomidine</v>
      </c>
      <c r="F41" s="59">
        <v>116</v>
      </c>
      <c r="G41" s="105">
        <v>10.0748043084145</v>
      </c>
      <c r="H41" s="105">
        <v>0.40247865654528098</v>
      </c>
      <c r="I41" s="105">
        <v>1.1466656241442799E-3</v>
      </c>
      <c r="J41" s="105">
        <v>4.58081790061032E-5</v>
      </c>
      <c r="K41" s="57" t="e">
        <f t="shared" si="1"/>
        <v>#DIV/0!</v>
      </c>
      <c r="L41" s="57" t="e">
        <f t="shared" si="2"/>
        <v>#DIV/0!</v>
      </c>
      <c r="M41" s="57" t="e">
        <f t="shared" si="3"/>
        <v>#DIV/0!</v>
      </c>
      <c r="N41" s="57" t="e">
        <f t="shared" si="4"/>
        <v>#DIV/0!</v>
      </c>
      <c r="O41" s="177"/>
      <c r="P41" s="177"/>
      <c r="Q41" s="177"/>
      <c r="R41" s="177"/>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Medetomidine</v>
      </c>
      <c r="F42" s="59">
        <v>80</v>
      </c>
      <c r="G42" s="105">
        <v>38.176065711975099</v>
      </c>
      <c r="H42" s="105">
        <v>1152.9731350708</v>
      </c>
      <c r="I42" s="105">
        <v>7.3835448903507E-3</v>
      </c>
      <c r="J42" s="105">
        <v>0.22299387780173399</v>
      </c>
      <c r="K42" s="57" t="e">
        <f t="shared" si="1"/>
        <v>#DIV/0!</v>
      </c>
      <c r="L42" s="57" t="e">
        <f t="shared" si="2"/>
        <v>#DIV/0!</v>
      </c>
      <c r="M42" s="57" t="e">
        <f t="shared" si="3"/>
        <v>#DIV/0!</v>
      </c>
      <c r="N42" s="57" t="e">
        <f t="shared" si="4"/>
        <v>#DIV/0!</v>
      </c>
      <c r="O42" s="177"/>
      <c r="P42" s="177"/>
      <c r="Q42" s="177"/>
      <c r="R42" s="177"/>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Medetomidine</v>
      </c>
      <c r="F43" s="59">
        <v>12</v>
      </c>
      <c r="G43" s="105">
        <v>5.3873533445596697</v>
      </c>
      <c r="H43" s="105">
        <v>8.8044358221814001E-2</v>
      </c>
      <c r="I43" s="105">
        <v>8.5190967194406202E-3</v>
      </c>
      <c r="J43" s="105">
        <v>1.3922576791060201E-4</v>
      </c>
      <c r="K43" s="57" t="e">
        <f t="shared" si="1"/>
        <v>#DIV/0!</v>
      </c>
      <c r="L43" s="57" t="e">
        <f t="shared" si="2"/>
        <v>#DIV/0!</v>
      </c>
      <c r="M43" s="57" t="e">
        <f t="shared" si="3"/>
        <v>#DIV/0!</v>
      </c>
      <c r="N43" s="57" t="e">
        <f t="shared" si="4"/>
        <v>#DIV/0!</v>
      </c>
      <c r="O43" s="177"/>
      <c r="P43" s="177"/>
      <c r="Q43" s="177"/>
      <c r="R43" s="177"/>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Medetomidine</v>
      </c>
      <c r="F44" s="59">
        <v>200</v>
      </c>
      <c r="G44" s="105">
        <v>130.00867067337001</v>
      </c>
      <c r="H44" s="105">
        <v>18.5805333209038</v>
      </c>
      <c r="I44" s="105">
        <v>8.3486380482402905E-3</v>
      </c>
      <c r="J44" s="105">
        <v>1.1931677093525599E-3</v>
      </c>
      <c r="K44" s="57" t="e">
        <f t="shared" si="1"/>
        <v>#DIV/0!</v>
      </c>
      <c r="L44" s="57" t="e">
        <f t="shared" si="2"/>
        <v>#DIV/0!</v>
      </c>
      <c r="M44" s="57" t="e">
        <f t="shared" si="3"/>
        <v>#DIV/0!</v>
      </c>
      <c r="N44" s="57" t="e">
        <f t="shared" si="4"/>
        <v>#DIV/0!</v>
      </c>
      <c r="O44" s="177"/>
      <c r="P44" s="177"/>
      <c r="Q44" s="177"/>
      <c r="R44" s="177"/>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Medetomidine</v>
      </c>
      <c r="F45" s="59">
        <v>60</v>
      </c>
      <c r="G45" s="105">
        <v>436.33099075317398</v>
      </c>
      <c r="H45" s="105">
        <v>62.359399242401103</v>
      </c>
      <c r="I45" s="105">
        <v>6.6389949109240398E-3</v>
      </c>
      <c r="J45" s="105">
        <v>9.4882953563380098E-4</v>
      </c>
      <c r="K45" s="57" t="e">
        <f t="shared" si="1"/>
        <v>#DIV/0!</v>
      </c>
      <c r="L45" s="57" t="e">
        <f t="shared" si="2"/>
        <v>#DIV/0!</v>
      </c>
      <c r="M45" s="57" t="e">
        <f t="shared" si="3"/>
        <v>#DIV/0!</v>
      </c>
      <c r="N45" s="57" t="e">
        <f t="shared" si="4"/>
        <v>#DIV/0!</v>
      </c>
      <c r="O45" s="177"/>
      <c r="P45" s="177"/>
      <c r="Q45" s="177"/>
      <c r="R45" s="177"/>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Medetomidine</v>
      </c>
      <c r="F46" s="59">
        <v>300</v>
      </c>
      <c r="G46" s="105">
        <v>159.26151067733801</v>
      </c>
      <c r="H46" s="105">
        <v>22.7612803983688</v>
      </c>
      <c r="I46" s="105">
        <v>2.3102839083549002E-3</v>
      </c>
      <c r="J46" s="105">
        <v>3.3018034335820299E-4</v>
      </c>
      <c r="K46" s="57" t="e">
        <f t="shared" si="1"/>
        <v>#DIV/0!</v>
      </c>
      <c r="L46" s="57" t="e">
        <f t="shared" si="2"/>
        <v>#DIV/0!</v>
      </c>
      <c r="M46" s="57" t="e">
        <f t="shared" si="3"/>
        <v>#DIV/0!</v>
      </c>
      <c r="N46" s="57" t="e">
        <f t="shared" si="4"/>
        <v>#DIV/0!</v>
      </c>
      <c r="O46" s="177"/>
      <c r="P46" s="177"/>
      <c r="Q46" s="177"/>
      <c r="R46" s="177"/>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Medetomidine</v>
      </c>
      <c r="F47" s="59">
        <v>350</v>
      </c>
      <c r="G47" s="105">
        <v>47.9610530948639</v>
      </c>
      <c r="H47" s="105">
        <v>6.8544809257984198</v>
      </c>
      <c r="I47" s="105">
        <v>3.9355829856503998E-3</v>
      </c>
      <c r="J47" s="105">
        <v>5.6246426366063395E-4</v>
      </c>
      <c r="K47" s="57" t="e">
        <f t="shared" si="1"/>
        <v>#DIV/0!</v>
      </c>
      <c r="L47" s="57" t="e">
        <f t="shared" si="2"/>
        <v>#DIV/0!</v>
      </c>
      <c r="M47" s="57" t="e">
        <f t="shared" si="3"/>
        <v>#DIV/0!</v>
      </c>
      <c r="N47" s="57" t="e">
        <f t="shared" si="4"/>
        <v>#DIV/0!</v>
      </c>
      <c r="O47" s="177"/>
      <c r="P47" s="177"/>
      <c r="Q47" s="177"/>
      <c r="R47" s="177"/>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Medetomidine</v>
      </c>
      <c r="F48" s="59">
        <v>70</v>
      </c>
      <c r="G48" s="105">
        <v>96.2487371730804</v>
      </c>
      <c r="H48" s="105">
        <v>13.755643162727401</v>
      </c>
      <c r="I48" s="105">
        <v>3.7630836766038601E-3</v>
      </c>
      <c r="J48" s="105">
        <v>5.3781107062907997E-4</v>
      </c>
      <c r="K48" s="57" t="e">
        <f t="shared" si="1"/>
        <v>#DIV/0!</v>
      </c>
      <c r="L48" s="57" t="e">
        <f t="shared" si="2"/>
        <v>#DIV/0!</v>
      </c>
      <c r="M48" s="57" t="e">
        <f t="shared" si="3"/>
        <v>#DIV/0!</v>
      </c>
      <c r="N48" s="57" t="e">
        <f t="shared" si="4"/>
        <v>#DIV/0!</v>
      </c>
      <c r="O48" s="177"/>
      <c r="P48" s="177"/>
      <c r="Q48" s="177"/>
      <c r="R48" s="177"/>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Medetomidine</v>
      </c>
      <c r="F49" s="59">
        <v>600</v>
      </c>
      <c r="G49" s="105">
        <v>16.2910094380379</v>
      </c>
      <c r="H49" s="105">
        <v>2.3282727581262601</v>
      </c>
      <c r="I49" s="105">
        <v>1.99060050554392E-3</v>
      </c>
      <c r="J49" s="105">
        <v>2.8449194407897997E-4</v>
      </c>
      <c r="K49" s="57" t="e">
        <f t="shared" si="1"/>
        <v>#DIV/0!</v>
      </c>
      <c r="L49" s="57" t="e">
        <f t="shared" si="2"/>
        <v>#DIV/0!</v>
      </c>
      <c r="M49" s="57" t="e">
        <f t="shared" si="3"/>
        <v>#DIV/0!</v>
      </c>
      <c r="N49" s="57" t="e">
        <f t="shared" si="4"/>
        <v>#DIV/0!</v>
      </c>
      <c r="O49" s="177"/>
      <c r="P49" s="177"/>
      <c r="Q49" s="177"/>
      <c r="R49" s="177"/>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Medetomidine</v>
      </c>
      <c r="F50" s="59">
        <v>200</v>
      </c>
      <c r="G50" s="105">
        <v>100.538234710693</v>
      </c>
      <c r="H50" s="105">
        <v>14.3686879944801</v>
      </c>
      <c r="I50" s="105">
        <v>6.1461422031182603E-3</v>
      </c>
      <c r="J50" s="105">
        <v>8.7839218802400899E-4</v>
      </c>
      <c r="K50" s="57" t="e">
        <f t="shared" si="1"/>
        <v>#DIV/0!</v>
      </c>
      <c r="L50" s="57" t="e">
        <f t="shared" si="2"/>
        <v>#DIV/0!</v>
      </c>
      <c r="M50" s="57" t="e">
        <f t="shared" si="3"/>
        <v>#DIV/0!</v>
      </c>
      <c r="N50" s="57" t="e">
        <f t="shared" si="4"/>
        <v>#DIV/0!</v>
      </c>
      <c r="O50" s="177"/>
      <c r="P50" s="177"/>
      <c r="Q50" s="177"/>
      <c r="R50" s="177"/>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Medetomidine</v>
      </c>
      <c r="F51" s="59">
        <v>70</v>
      </c>
      <c r="G51" s="105">
        <v>0.23736610386520601</v>
      </c>
      <c r="H51" s="105">
        <v>3.3923805369995501E-2</v>
      </c>
      <c r="I51" s="105">
        <v>1.3732503860881E-3</v>
      </c>
      <c r="J51" s="105">
        <v>1.9626171462066799E-4</v>
      </c>
      <c r="K51" s="57" t="e">
        <f t="shared" si="1"/>
        <v>#DIV/0!</v>
      </c>
      <c r="L51" s="57" t="e">
        <f t="shared" si="2"/>
        <v>#DIV/0!</v>
      </c>
      <c r="M51" s="57" t="e">
        <f t="shared" si="3"/>
        <v>#DIV/0!</v>
      </c>
      <c r="N51" s="57" t="e">
        <f t="shared" si="4"/>
        <v>#DIV/0!</v>
      </c>
      <c r="O51" s="177"/>
      <c r="P51" s="177"/>
      <c r="Q51" s="177"/>
      <c r="R51" s="177"/>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Medetomidine</v>
      </c>
      <c r="F52" s="59">
        <v>375</v>
      </c>
      <c r="G52" s="105">
        <v>8.1255143868923199</v>
      </c>
      <c r="H52" s="105">
        <v>1.16127940386534</v>
      </c>
      <c r="I52" s="105">
        <v>2.7341980854403299E-3</v>
      </c>
      <c r="J52" s="105">
        <v>3.9076515907368001E-4</v>
      </c>
      <c r="K52" s="57" t="e">
        <f t="shared" si="1"/>
        <v>#DIV/0!</v>
      </c>
      <c r="L52" s="57" t="e">
        <f t="shared" si="2"/>
        <v>#DIV/0!</v>
      </c>
      <c r="M52" s="57" t="e">
        <f t="shared" si="3"/>
        <v>#DIV/0!</v>
      </c>
      <c r="N52" s="57" t="e">
        <f t="shared" si="4"/>
        <v>#DIV/0!</v>
      </c>
      <c r="O52" s="177"/>
      <c r="P52" s="177"/>
      <c r="Q52" s="177"/>
      <c r="R52" s="177"/>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Medetomidine</v>
      </c>
      <c r="F53" s="59">
        <v>700</v>
      </c>
      <c r="G53" s="105">
        <v>37.417516202926599</v>
      </c>
      <c r="H53" s="105">
        <v>5.3476234066486397</v>
      </c>
      <c r="I53" s="105">
        <v>1.1084897739298599E-3</v>
      </c>
      <c r="J53" s="105">
        <v>1.5842275099430499E-4</v>
      </c>
      <c r="K53" s="57" t="e">
        <f t="shared" si="1"/>
        <v>#DIV/0!</v>
      </c>
      <c r="L53" s="57" t="e">
        <f t="shared" si="2"/>
        <v>#DIV/0!</v>
      </c>
      <c r="M53" s="57" t="e">
        <f t="shared" si="3"/>
        <v>#DIV/0!</v>
      </c>
      <c r="N53" s="57" t="e">
        <f t="shared" si="4"/>
        <v>#DIV/0!</v>
      </c>
      <c r="O53" s="177"/>
      <c r="P53" s="177"/>
      <c r="Q53" s="177"/>
      <c r="R53" s="177"/>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Medetomidine</v>
      </c>
      <c r="F54" s="59">
        <v>320</v>
      </c>
      <c r="G54" s="105">
        <v>205.22463844299301</v>
      </c>
      <c r="H54" s="105">
        <v>29.3302224874496</v>
      </c>
      <c r="I54" s="105">
        <v>1.61312026043882E-3</v>
      </c>
      <c r="J54" s="105">
        <v>2.3054335247175799E-4</v>
      </c>
      <c r="K54" s="57" t="e">
        <f t="shared" si="1"/>
        <v>#DIV/0!</v>
      </c>
      <c r="L54" s="57" t="e">
        <f t="shared" si="2"/>
        <v>#DIV/0!</v>
      </c>
      <c r="M54" s="57" t="e">
        <f t="shared" si="3"/>
        <v>#DIV/0!</v>
      </c>
      <c r="N54" s="57" t="e">
        <f t="shared" si="4"/>
        <v>#DIV/0!</v>
      </c>
      <c r="O54" s="177"/>
      <c r="P54" s="177"/>
      <c r="Q54" s="177"/>
      <c r="R54" s="177"/>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Medetomidine</v>
      </c>
      <c r="F55" s="59">
        <v>1200</v>
      </c>
      <c r="G55" s="105">
        <v>20.515594558715801</v>
      </c>
      <c r="H55" s="105">
        <v>2.93204051733017</v>
      </c>
      <c r="I55" s="105">
        <v>1.67385661050503E-3</v>
      </c>
      <c r="J55" s="105">
        <v>2.3922364983642799E-4</v>
      </c>
      <c r="K55" s="57" t="e">
        <f t="shared" si="1"/>
        <v>#DIV/0!</v>
      </c>
      <c r="L55" s="57" t="e">
        <f t="shared" si="2"/>
        <v>#DIV/0!</v>
      </c>
      <c r="M55" s="57" t="e">
        <f t="shared" si="3"/>
        <v>#DIV/0!</v>
      </c>
      <c r="N55" s="57" t="e">
        <f t="shared" si="4"/>
        <v>#DIV/0!</v>
      </c>
      <c r="O55" s="177"/>
      <c r="P55" s="177"/>
      <c r="Q55" s="177"/>
      <c r="R55" s="177"/>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Medetomidine</v>
      </c>
      <c r="F56" s="59">
        <v>200</v>
      </c>
      <c r="G56" s="105">
        <v>2.3653238081932102</v>
      </c>
      <c r="H56" s="105">
        <v>0.33804651372134698</v>
      </c>
      <c r="I56" s="105">
        <v>3.7162730376083101E-3</v>
      </c>
      <c r="J56" s="105">
        <v>5.3112100254777304E-4</v>
      </c>
      <c r="K56" s="57" t="e">
        <f t="shared" si="1"/>
        <v>#DIV/0!</v>
      </c>
      <c r="L56" s="57" t="e">
        <f t="shared" si="2"/>
        <v>#DIV/0!</v>
      </c>
      <c r="M56" s="57" t="e">
        <f t="shared" si="3"/>
        <v>#DIV/0!</v>
      </c>
      <c r="N56" s="57" t="e">
        <f t="shared" si="4"/>
        <v>#DIV/0!</v>
      </c>
      <c r="O56" s="177"/>
      <c r="P56" s="177"/>
      <c r="Q56" s="177"/>
      <c r="R56" s="177"/>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Medetomidine</v>
      </c>
      <c r="F57" s="59">
        <v>350</v>
      </c>
      <c r="G57" s="105">
        <v>1.0710432405769801</v>
      </c>
      <c r="H57" s="105">
        <v>0.15307098146528</v>
      </c>
      <c r="I57" s="105">
        <v>3.1116513695734998E-3</v>
      </c>
      <c r="J57" s="105">
        <v>4.4470989501485498E-4</v>
      </c>
      <c r="K57" s="57" t="e">
        <f t="shared" si="1"/>
        <v>#DIV/0!</v>
      </c>
      <c r="L57" s="57" t="e">
        <f t="shared" si="2"/>
        <v>#DIV/0!</v>
      </c>
      <c r="M57" s="57" t="e">
        <f t="shared" si="3"/>
        <v>#DIV/0!</v>
      </c>
      <c r="N57" s="57" t="e">
        <f t="shared" si="4"/>
        <v>#DIV/0!</v>
      </c>
      <c r="O57" s="177"/>
      <c r="P57" s="177"/>
      <c r="Q57" s="177"/>
      <c r="R57" s="177"/>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Medetomidine</v>
      </c>
      <c r="F58" s="59">
        <v>500</v>
      </c>
      <c r="G58" s="105">
        <v>59.807040653228803</v>
      </c>
      <c r="H58" s="105">
        <v>8.5474815964698792</v>
      </c>
      <c r="I58" s="105">
        <v>2.7988957852358E-3</v>
      </c>
      <c r="J58" s="105">
        <v>4.00011601747489E-4</v>
      </c>
      <c r="K58" s="57" t="e">
        <f t="shared" si="1"/>
        <v>#DIV/0!</v>
      </c>
      <c r="L58" s="57" t="e">
        <f t="shared" si="2"/>
        <v>#DIV/0!</v>
      </c>
      <c r="M58" s="57" t="e">
        <f t="shared" si="3"/>
        <v>#DIV/0!</v>
      </c>
      <c r="N58" s="57" t="e">
        <f t="shared" si="4"/>
        <v>#DIV/0!</v>
      </c>
      <c r="O58" s="177"/>
      <c r="P58" s="177"/>
      <c r="Q58" s="177"/>
      <c r="R58" s="177"/>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Medetomidine</v>
      </c>
      <c r="F59" s="59">
        <v>160</v>
      </c>
      <c r="G59" s="105">
        <v>1.76930865973234</v>
      </c>
      <c r="H59" s="105">
        <v>0.25286543291062102</v>
      </c>
      <c r="I59" s="105">
        <v>3.5303660194919502E-3</v>
      </c>
      <c r="J59" s="105">
        <v>5.0455160765106196E-4</v>
      </c>
      <c r="K59" s="57" t="e">
        <f t="shared" si="1"/>
        <v>#DIV/0!</v>
      </c>
      <c r="L59" s="57" t="e">
        <f t="shared" si="2"/>
        <v>#DIV/0!</v>
      </c>
      <c r="M59" s="57" t="e">
        <f t="shared" si="3"/>
        <v>#DIV/0!</v>
      </c>
      <c r="N59" s="57" t="e">
        <f t="shared" si="4"/>
        <v>#DIV/0!</v>
      </c>
      <c r="O59" s="177"/>
      <c r="P59" s="177"/>
      <c r="Q59" s="177"/>
      <c r="R59" s="177"/>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Medetomidine</v>
      </c>
      <c r="F60" s="59">
        <v>450</v>
      </c>
      <c r="G60" s="105">
        <v>37.313575839996297</v>
      </c>
      <c r="H60" s="105">
        <v>5.3327685165405301</v>
      </c>
      <c r="I60" s="105">
        <v>4.8562787614914502E-4</v>
      </c>
      <c r="J60" s="105">
        <v>6.9404793855462095E-5</v>
      </c>
      <c r="K60" s="57" t="e">
        <f t="shared" si="1"/>
        <v>#DIV/0!</v>
      </c>
      <c r="L60" s="57" t="e">
        <f t="shared" si="2"/>
        <v>#DIV/0!</v>
      </c>
      <c r="M60" s="57" t="e">
        <f t="shared" si="3"/>
        <v>#DIV/0!</v>
      </c>
      <c r="N60" s="57" t="e">
        <f t="shared" si="4"/>
        <v>#DIV/0!</v>
      </c>
      <c r="O60" s="177"/>
      <c r="P60" s="177"/>
      <c r="Q60" s="177"/>
      <c r="R60" s="177"/>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Medetomidine</v>
      </c>
      <c r="F61" s="59">
        <v>365</v>
      </c>
      <c r="G61" s="105">
        <v>45.875254058837903</v>
      </c>
      <c r="H61" s="105">
        <v>6.5563834047317497</v>
      </c>
      <c r="I61" s="105">
        <v>1.6320956196674799E-3</v>
      </c>
      <c r="J61" s="105">
        <v>2.3325526720378099E-4</v>
      </c>
      <c r="K61" s="57" t="e">
        <f t="shared" si="1"/>
        <v>#DIV/0!</v>
      </c>
      <c r="L61" s="57" t="e">
        <f t="shared" si="2"/>
        <v>#DIV/0!</v>
      </c>
      <c r="M61" s="57" t="e">
        <f t="shared" si="3"/>
        <v>#DIV/0!</v>
      </c>
      <c r="N61" s="57" t="e">
        <f t="shared" si="4"/>
        <v>#DIV/0!</v>
      </c>
      <c r="O61" s="177"/>
      <c r="P61" s="177"/>
      <c r="Q61" s="177"/>
      <c r="R61" s="177"/>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Medetomidine</v>
      </c>
      <c r="F62" s="59">
        <v>54</v>
      </c>
      <c r="G62" s="105">
        <v>1.21674796059728</v>
      </c>
      <c r="H62" s="105">
        <v>5.2496528346091503E-2</v>
      </c>
      <c r="I62" s="105">
        <v>2.2559244776845701E-3</v>
      </c>
      <c r="J62" s="105">
        <v>9.7331745714768398E-5</v>
      </c>
      <c r="K62" s="57" t="e">
        <f t="shared" si="1"/>
        <v>#DIV/0!</v>
      </c>
      <c r="L62" s="57" t="e">
        <f t="shared" si="2"/>
        <v>#DIV/0!</v>
      </c>
      <c r="M62" s="57" t="e">
        <f t="shared" si="3"/>
        <v>#DIV/0!</v>
      </c>
      <c r="N62" s="57" t="e">
        <f t="shared" si="4"/>
        <v>#DIV/0!</v>
      </c>
      <c r="O62" s="177"/>
      <c r="P62" s="177"/>
      <c r="Q62" s="177"/>
      <c r="R62" s="177"/>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Medetomidine</v>
      </c>
      <c r="F63" s="59">
        <v>400</v>
      </c>
      <c r="G63" s="105">
        <v>78.269640426635803</v>
      </c>
      <c r="H63" s="105">
        <v>8.4847732996940604</v>
      </c>
      <c r="I63" s="105">
        <v>5.5610992145223802E-4</v>
      </c>
      <c r="J63" s="105">
        <v>6.0284761217651901E-5</v>
      </c>
      <c r="K63" s="57" t="e">
        <f t="shared" si="1"/>
        <v>#DIV/0!</v>
      </c>
      <c r="L63" s="57" t="e">
        <f t="shared" si="2"/>
        <v>#DIV/0!</v>
      </c>
      <c r="M63" s="57" t="e">
        <f t="shared" si="3"/>
        <v>#DIV/0!</v>
      </c>
      <c r="N63" s="57" t="e">
        <f t="shared" si="4"/>
        <v>#DIV/0!</v>
      </c>
      <c r="O63" s="177"/>
      <c r="P63" s="177"/>
      <c r="Q63" s="177"/>
      <c r="R63" s="177"/>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Medetomidine</v>
      </c>
      <c r="F64" s="59">
        <v>180</v>
      </c>
      <c r="G64" s="105">
        <v>2.35005917160639E-3</v>
      </c>
      <c r="H64" s="105">
        <v>2.5475675231843701E-4</v>
      </c>
      <c r="I64" s="105">
        <v>1.3984492257410099E-4</v>
      </c>
      <c r="J64" s="105">
        <v>1.5159804553538101E-5</v>
      </c>
      <c r="K64" s="57" t="e">
        <f t="shared" si="1"/>
        <v>#DIV/0!</v>
      </c>
      <c r="L64" s="57" t="e">
        <f t="shared" si="2"/>
        <v>#DIV/0!</v>
      </c>
      <c r="M64" s="57" t="e">
        <f t="shared" si="3"/>
        <v>#DIV/0!</v>
      </c>
      <c r="N64" s="57" t="e">
        <f t="shared" si="4"/>
        <v>#DIV/0!</v>
      </c>
      <c r="O64" s="177"/>
      <c r="P64" s="177"/>
      <c r="Q64" s="177"/>
      <c r="R64" s="177"/>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Medetomidine</v>
      </c>
      <c r="F65" s="59">
        <v>85</v>
      </c>
      <c r="G65" s="105">
        <v>12.9935214209557</v>
      </c>
      <c r="H65" s="105">
        <v>2.15783234477043</v>
      </c>
      <c r="I65" s="105">
        <v>3.9226050965648802E-3</v>
      </c>
      <c r="J65" s="105">
        <v>6.5142650164773299E-4</v>
      </c>
      <c r="K65" s="57" t="e">
        <f t="shared" si="1"/>
        <v>#DIV/0!</v>
      </c>
      <c r="L65" s="57" t="e">
        <f t="shared" si="2"/>
        <v>#DIV/0!</v>
      </c>
      <c r="M65" s="57" t="e">
        <f t="shared" si="3"/>
        <v>#DIV/0!</v>
      </c>
      <c r="N65" s="57" t="e">
        <f t="shared" si="4"/>
        <v>#DIV/0!</v>
      </c>
      <c r="O65" s="177"/>
      <c r="P65" s="177"/>
      <c r="Q65" s="177"/>
      <c r="R65" s="177"/>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Medetomidine</v>
      </c>
      <c r="F66" s="59">
        <v>80</v>
      </c>
      <c r="G66" s="105">
        <v>527.61931907653798</v>
      </c>
      <c r="H66" s="105">
        <v>57.196254777908301</v>
      </c>
      <c r="I66" s="105">
        <v>1.0796218947186601E-3</v>
      </c>
      <c r="J66" s="105">
        <v>1.1703576098090501E-4</v>
      </c>
      <c r="K66" s="57" t="e">
        <f t="shared" si="1"/>
        <v>#DIV/0!</v>
      </c>
      <c r="L66" s="57" t="e">
        <f t="shared" si="2"/>
        <v>#DIV/0!</v>
      </c>
      <c r="M66" s="57" t="e">
        <f t="shared" si="3"/>
        <v>#DIV/0!</v>
      </c>
      <c r="N66" s="57" t="e">
        <f t="shared" si="4"/>
        <v>#DIV/0!</v>
      </c>
      <c r="O66" s="177"/>
      <c r="P66" s="177"/>
      <c r="Q66" s="177"/>
      <c r="R66" s="177"/>
      <c r="S66" s="78" t="e">
        <f t="shared" si="5"/>
        <v>#DIV/0!</v>
      </c>
      <c r="T66" s="78" t="e">
        <f t="shared" si="6"/>
        <v>#DIV/0!</v>
      </c>
      <c r="U66" s="78" t="e">
        <f t="shared" si="7"/>
        <v>#DIV/0!</v>
      </c>
      <c r="V66" s="78" t="e">
        <f t="shared" si="8"/>
        <v>#DIV/0!</v>
      </c>
    </row>
    <row r="67" spans="1:22" x14ac:dyDescent="0.2">
      <c r="B67" s="175" t="s">
        <v>15</v>
      </c>
      <c r="C67" s="175"/>
      <c r="D67" s="175"/>
      <c r="E67" s="175"/>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5" t="s">
        <v>16</v>
      </c>
      <c r="C68" s="175"/>
      <c r="D68" s="175"/>
      <c r="E68" s="175"/>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2017-10-13T15:03:11Z</dcterms:modified>
</cp:coreProperties>
</file>